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4400" windowHeight="19040" activeTab="4"/>
  </bookViews>
  <sheets>
    <sheet name="Target Stocks" sheetId="1" r:id="rId1"/>
    <sheet name="RSTI" sheetId="2" r:id="rId2"/>
    <sheet name="RIMM" sheetId="3" r:id="rId3"/>
    <sheet name="WAG" sheetId="4" r:id="rId4"/>
    <sheet name="AAPL" sheetId="5" r:id="rId5"/>
    <sheet name="ETFC" sheetId="6" r:id="rId6"/>
    <sheet name="Proforma" sheetId="7" r:id="rId7"/>
    <sheet name="Example - CAKE" sheetId="8" r:id="rId8"/>
  </sheets>
  <definedNames>
    <definedName name="ExternalData_1" localSheetId="0">'Target Stocks'!#REF!</definedName>
  </definedNames>
  <calcPr fullCalcOnLoad="1"/>
</workbook>
</file>

<file path=xl/comments1.xml><?xml version="1.0" encoding="utf-8"?>
<comments xmlns="http://schemas.openxmlformats.org/spreadsheetml/2006/main">
  <authors>
    <author>astone</author>
  </authors>
  <commentList>
    <comment ref="D1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http://moneycentral.msn.com/investor/invsub/results/compare.asp?Page=InvestmentReturns&amp;Symbol=imax</t>
        </r>
      </text>
    </comment>
  </commentList>
</comments>
</file>

<file path=xl/comments8.xml><?xml version="1.0" encoding="utf-8"?>
<comments xmlns="http://schemas.openxmlformats.org/spreadsheetml/2006/main">
  <authors>
    <author>astone</author>
  </authors>
  <commentList>
    <comment ref="A1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INSTRUCTIONS:
1. Right Click to select Edit Comment
2. Arrow down to read comments
3. Highlight and Copy web link URL, if present
4. Paste into eb browser; edit URL for correct stock symbol…GO!</t>
        </r>
      </text>
    </comment>
    <comment ref="B1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http://moneycentral.msn.com/investor/invsub/results/compare.asp?Page=TenYearSummary&amp;Symbol=CAKE</t>
        </r>
      </text>
    </comment>
    <comment ref="A9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$Mill.
http://moneycentral.msn.com/investor/invsub/results/statemnt.asp?lstStatement=10YearSummary&amp;Symbol=CAKE&amp;stmtView=Ann</t>
        </r>
      </text>
    </comment>
    <comment ref="A11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Book Value Per Share</t>
        </r>
      </text>
    </comment>
    <comment ref="A12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Free Cash Flow
http://moneycentral.msn.com/investor/invsub/results/statemnt.asp?lstStatement=CashFlow&amp;Symbol=CAKE&amp;stmtView=Ann</t>
        </r>
      </text>
    </comment>
    <comment ref="A13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Net Cash From Operating Activities</t>
        </r>
      </text>
    </comment>
    <comment ref="A19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$Mill.
http://moneycentral.msn.com/investor/invsub/results/statemnt.asp?lstStatement=10YearSummary&amp;Symbol=HET&amp;stmtView=Ann</t>
        </r>
      </text>
    </comment>
    <comment ref="A21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Book Value Per Share</t>
        </r>
      </text>
    </comment>
    <comment ref="A22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Free Cash Flow
http://moneycentral.msn.com/investor/invsub/results/statemnt.asp?lstStatement=CashFlow&amp;Symbol=HET&amp;stmtView=Ann</t>
        </r>
      </text>
    </comment>
    <comment ref="D32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S/b 3 years or less</t>
        </r>
      </text>
    </comment>
    <comment ref="B34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http://moneycentral.msn.com/investor/invsub/results/statemnt.asp?lstStatement=Balance&amp;Symbol=CAKE&amp;stmtView=Ann</t>
        </r>
      </text>
    </comment>
    <comment ref="A38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http://finance.yahoo.com/q/ir?s=HET 
and
http://finance.yahoo.com/q/it?s=CAKE</t>
        </r>
      </text>
    </comment>
    <comment ref="D38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Follow link to company web-site to try and find CEO's name; then google name to see what articles come up - also read letters in annual reports.
http://moneycentral.msn.com/investor/research/profile.asp?Symbol=CAKE</t>
        </r>
      </text>
    </comment>
    <comment ref="D42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Follow link to company web-site to dwnload latest Annual report; then look up CEO's compensation under "Executive Compensation" or "Part III".</t>
        </r>
      </text>
    </comment>
    <comment ref="D51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Data Copied from above cells</t>
        </r>
      </text>
    </comment>
    <comment ref="H51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http://moneycentral.msn.com/investor/invsub/analyst/earnest.asp?Page=EarningsGrowthRates&amp;Symbol=cake</t>
        </r>
      </text>
    </comment>
    <comment ref="A52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When in doubt, choose the lesser of the 10 year Equity Growth Rate or the Analysts' Earnings Growth Rate Estimate</t>
        </r>
      </text>
    </comment>
    <comment ref="D53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This is approx. DOUBLE the Estimated Future EPS Growth Rate</t>
        </r>
      </text>
    </comment>
    <comment ref="H53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http://moneycentral.msn.com/investor/invsub/results/compare.asp?Page=PriceRatios&amp;Symbol=CAKE</t>
        </r>
      </text>
    </comment>
    <comment ref="A54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When in doubt, choose the lesser of the Estimated Future PE or the Current PE Ratio</t>
        </r>
      </text>
    </comment>
    <comment ref="A56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ALWAYS use a min. of 15% here.</t>
        </r>
      </text>
    </comment>
    <comment ref="A58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This is the most recent year's EPS from the first table above, factored by the Estimated Future EPS Growth Rate.</t>
        </r>
      </text>
    </comment>
    <comment ref="A60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This is Estimated Future EPS x Estimated Future PE.</t>
        </r>
      </text>
    </comment>
    <comment ref="A62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This is the NPV of the Est. Future Market Price based upon the Minimum Acceptable Rate of Return.</t>
        </r>
      </text>
    </comment>
    <comment ref="A64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ALWAYS use a min. of 20% here, but preferably 50%</t>
        </r>
      </text>
    </comment>
    <comment ref="D65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http://moneycentral.msn.com/detail/stock_quote?Symbol=CAKE</t>
        </r>
      </text>
    </comment>
    <comment ref="A66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This is the required current Sticker Price LESS the required margin of Safety</t>
        </r>
      </text>
    </comment>
    <comment ref="A69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http://moneycentral.msn.com/investor/charts/charting.asp?Symbol=CAKE</t>
        </r>
      </text>
    </comment>
    <comment ref="A71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Use Slow Stochastic; Settings: 14, 5.</t>
        </r>
      </text>
    </comment>
    <comment ref="A72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 Settings: 8, 17, 9.</t>
        </r>
      </text>
    </comment>
    <comment ref="A73" authorId="0">
      <text>
        <r>
          <rPr>
            <b/>
            <sz val="8"/>
            <rFont val="Tahoma"/>
            <family val="0"/>
          </rPr>
          <t>astone:</t>
        </r>
        <r>
          <rPr>
            <sz val="8"/>
            <rFont val="Tahoma"/>
            <family val="0"/>
          </rPr>
          <t xml:space="preserve">
 Settings: 10 Day MA.</t>
        </r>
      </text>
    </comment>
  </commentList>
</comments>
</file>

<file path=xl/sharedStrings.xml><?xml version="1.0" encoding="utf-8"?>
<sst xmlns="http://schemas.openxmlformats.org/spreadsheetml/2006/main" count="768" uniqueCount="216">
  <si>
    <t>RIMM</t>
  </si>
  <si>
    <t>Diversified Communication Services</t>
  </si>
  <si>
    <t>Hewlet Packard</t>
  </si>
  <si>
    <t>HPQ</t>
  </si>
  <si>
    <t>Diversified Computer Systems</t>
  </si>
  <si>
    <t>Schering-Plough Corporation</t>
  </si>
  <si>
    <t>SGP</t>
  </si>
  <si>
    <t>Drug Manufacturers - Major</t>
  </si>
  <si>
    <t>HON</t>
  </si>
  <si>
    <t>Honeywell International Inc.</t>
  </si>
  <si>
    <t>Conglomerates</t>
  </si>
  <si>
    <t>Wm. Wrigley Jr. Company</t>
  </si>
  <si>
    <t>WWY</t>
  </si>
  <si>
    <t>https://www5.netbank.commbank.com.au/netbank/bankmain?TRANSACTION_KEY=be0583033d584f7117fdf6f24082c0fd&amp;SHARE_ID=22695395&amp;BLOCK_STATES=38cffe9ed4073bb1</t>
  </si>
  <si>
    <t>Year (Month = 9   )</t>
  </si>
  <si>
    <t>No</t>
  </si>
  <si>
    <t>Yes</t>
  </si>
  <si>
    <t>Steve Jobs</t>
  </si>
  <si>
    <t>16/5/2009</t>
  </si>
  <si>
    <t>Long-Term Debt Coverage:</t>
  </si>
  <si>
    <t>INDUSTRY</t>
  </si>
  <si>
    <t>STOCK CANDIDATES</t>
  </si>
  <si>
    <t>CODE</t>
  </si>
  <si>
    <t>eBay Inc.</t>
  </si>
  <si>
    <t>EBAY</t>
  </si>
  <si>
    <t>Coca-Cola Co.</t>
  </si>
  <si>
    <t>KO</t>
  </si>
  <si>
    <t>Whole Foods Market Inc.</t>
  </si>
  <si>
    <t>WFMI</t>
  </si>
  <si>
    <t>ROIC - 2005</t>
  </si>
  <si>
    <t>ROIC - 5yr Av.</t>
  </si>
  <si>
    <t>ROIC - Ind. Av.</t>
  </si>
  <si>
    <t>Grocery Stores</t>
  </si>
  <si>
    <t>Internet Software &amp; Services</t>
  </si>
  <si>
    <t>Beverages - Soft Drinks</t>
  </si>
  <si>
    <t>Compensation:</t>
  </si>
  <si>
    <t>Appointed:</t>
  </si>
  <si>
    <t>Sticker Price:</t>
  </si>
  <si>
    <t>Current EPS:</t>
  </si>
  <si>
    <t>PPD</t>
  </si>
  <si>
    <t>Mattel Inc.</t>
  </si>
  <si>
    <t>MAT</t>
  </si>
  <si>
    <t>Gap Stores Inc.</t>
  </si>
  <si>
    <t>GPS</t>
  </si>
  <si>
    <t>UPS</t>
  </si>
  <si>
    <t>United Parcel Service Inc.</t>
  </si>
  <si>
    <t>Garmin Ltd</t>
  </si>
  <si>
    <t>GRMN</t>
  </si>
  <si>
    <t>NAVTEQ Corp</t>
  </si>
  <si>
    <t>NVT</t>
  </si>
  <si>
    <t>Caremark CVS</t>
  </si>
  <si>
    <t>Walgreen</t>
  </si>
  <si>
    <t>Markel</t>
  </si>
  <si>
    <t>MKL</t>
  </si>
  <si>
    <t>NUAN</t>
  </si>
  <si>
    <t>Nuance Communications</t>
  </si>
  <si>
    <t>Rofin-Sinar Technologies</t>
  </si>
  <si>
    <t>RSTI</t>
  </si>
  <si>
    <t>Portfolio Recovery Associates</t>
  </si>
  <si>
    <t>PRAA</t>
  </si>
  <si>
    <t>Moody's</t>
  </si>
  <si>
    <t>MCO</t>
  </si>
  <si>
    <t>MOS Price, or less:</t>
  </si>
  <si>
    <t>Acceptable (Y/N)?</t>
  </si>
  <si>
    <t>Insider Trading Activity</t>
  </si>
  <si>
    <t>CEO</t>
  </si>
  <si>
    <t>Yes</t>
  </si>
  <si>
    <t>Year (Month = 12)</t>
  </si>
  <si>
    <t>Acceptable?</t>
  </si>
  <si>
    <t>Charts:</t>
  </si>
  <si>
    <t>Buy Signal</t>
  </si>
  <si>
    <t>(Date)</t>
  </si>
  <si>
    <t>Sell Signal</t>
  </si>
  <si>
    <t xml:space="preserve">Stochastic </t>
  </si>
  <si>
    <t>MACD</t>
  </si>
  <si>
    <t>Moving Average</t>
  </si>
  <si>
    <t>Research In Motion</t>
  </si>
  <si>
    <t>Year (Month =   )</t>
  </si>
  <si>
    <t>Sales</t>
  </si>
  <si>
    <t>Equity</t>
  </si>
  <si>
    <t>Cash</t>
  </si>
  <si>
    <t>Normalised:</t>
  </si>
  <si>
    <t>Key Ratios:</t>
  </si>
  <si>
    <t>Cash from Operations</t>
  </si>
  <si>
    <t>N/A</t>
  </si>
  <si>
    <t>Walgreen Co</t>
  </si>
  <si>
    <t>Drug Stores</t>
  </si>
  <si>
    <t>Year (Month =  8 )</t>
  </si>
  <si>
    <t>Healthway</t>
  </si>
  <si>
    <t>HWAY</t>
  </si>
  <si>
    <t>UNH</t>
  </si>
  <si>
    <t>Berkshire Hathaway</t>
  </si>
  <si>
    <t>Panera Bread</t>
  </si>
  <si>
    <t>PNRA</t>
  </si>
  <si>
    <t>Cerner Corporation</t>
  </si>
  <si>
    <t>CERN</t>
  </si>
  <si>
    <t>UnitedHealth Group</t>
  </si>
  <si>
    <t>BRK.A</t>
  </si>
  <si>
    <t>Basic Sanitation Company of the State of Sao Paulo</t>
  </si>
  <si>
    <t>SBS</t>
  </si>
  <si>
    <t>$61 according to Phil Town</t>
  </si>
  <si>
    <t>Phil Town's estimates</t>
  </si>
  <si>
    <t>E*Trade</t>
  </si>
  <si>
    <t>ETFC</t>
  </si>
  <si>
    <t>Year (Month = 12   )</t>
  </si>
  <si>
    <t>http://moneycentral.msn.com/investor/invsub/results/statemnt.asp?lstStatement=10YearSummary&amp;Symbol=CAKE&amp;stmtView=Ann</t>
  </si>
  <si>
    <t>http://moneycentral.msn.com/investor/invsub/results/compare.asp?Page=TenYearSummary&amp;Symbol=CAKE</t>
  </si>
  <si>
    <t>http://moneycentral.msn.com/investor/invsub/results/statemnt.asp?lstStatement=CashFlow&amp;Symbol=CAKE</t>
  </si>
  <si>
    <t>http://moneycentral.msn.com/investor/research/profile.asp?Symbol=CAKE</t>
  </si>
  <si>
    <t>Estimated Future PE</t>
  </si>
  <si>
    <t>EPS Growth Rate:</t>
  </si>
  <si>
    <t>Estimated Future</t>
  </si>
  <si>
    <t>PE:</t>
  </si>
  <si>
    <t>Min. Acceptable</t>
  </si>
  <si>
    <t>Rate of Return:</t>
  </si>
  <si>
    <t>10 Year Equity Growth Rate</t>
  </si>
  <si>
    <t>Analysts' Earnings Growth Rate Estimate</t>
  </si>
  <si>
    <t>Current PE Ratio</t>
  </si>
  <si>
    <t>EPS:</t>
  </si>
  <si>
    <t>Market Price:</t>
  </si>
  <si>
    <t>Margin of</t>
  </si>
  <si>
    <t>Safety (MOS):</t>
  </si>
  <si>
    <t>MOS / Sticker Price:</t>
  </si>
  <si>
    <t>Current Stock Quote</t>
  </si>
  <si>
    <t>Date</t>
  </si>
  <si>
    <t>Required Current</t>
  </si>
  <si>
    <t>ONLY EVER PAY</t>
  </si>
  <si>
    <t>Confectioners</t>
  </si>
  <si>
    <t>Dynegy</t>
  </si>
  <si>
    <t>DYN</t>
  </si>
  <si>
    <t>Electric Utilities</t>
  </si>
  <si>
    <t>AAPL</t>
  </si>
  <si>
    <t>Apple Inc.</t>
  </si>
  <si>
    <t>Personal Computer Systems</t>
  </si>
  <si>
    <t>PVH</t>
  </si>
  <si>
    <t>Phillips-Van Heusen Corporation</t>
  </si>
  <si>
    <t>Textile - Apparel Clothing</t>
  </si>
  <si>
    <t>COH</t>
  </si>
  <si>
    <t>Coach, Inc.</t>
  </si>
  <si>
    <t>Textile - Apparel Footware &amp; Accessories</t>
  </si>
  <si>
    <t>Current Stock Quote / MOS</t>
  </si>
  <si>
    <t>Dell</t>
  </si>
  <si>
    <t>Fedex</t>
  </si>
  <si>
    <t>Walmart</t>
  </si>
  <si>
    <t>Prepaid Legal Services</t>
  </si>
  <si>
    <t>DELL</t>
  </si>
  <si>
    <t>FDX</t>
  </si>
  <si>
    <t>WMT</t>
  </si>
  <si>
    <t>5 Year Equity Growth Rate</t>
  </si>
  <si>
    <t>The Cheesecake Factory Incorporated</t>
  </si>
  <si>
    <t>CAKE</t>
  </si>
  <si>
    <t>1.1.2005</t>
  </si>
  <si>
    <t>David Overton</t>
  </si>
  <si>
    <t>1972 (Co-Founder)</t>
  </si>
  <si>
    <t>No</t>
  </si>
  <si>
    <t xml:space="preserve"> [This example is from the book: 'Rule # 1', By Phil Town, 2006. Pages 220-240]</t>
  </si>
  <si>
    <t>Restaurants</t>
  </si>
  <si>
    <t>Rofin-Sinar Technologies Inc</t>
  </si>
  <si>
    <t>Scientific &amp; Technical Instruments</t>
  </si>
  <si>
    <t>NASDAQ</t>
  </si>
  <si>
    <t>Year (Month =  9 )</t>
  </si>
  <si>
    <t>Apple</t>
  </si>
  <si>
    <t>AAPL</t>
  </si>
  <si>
    <t>Johnson &amp; Johnson</t>
  </si>
  <si>
    <t>JNJ</t>
  </si>
  <si>
    <t>Automatic Data Processing</t>
  </si>
  <si>
    <t>ADP</t>
  </si>
  <si>
    <t>DEO</t>
  </si>
  <si>
    <t>Equifax</t>
  </si>
  <si>
    <t>EFX</t>
  </si>
  <si>
    <t>Carnival</t>
  </si>
  <si>
    <t>CCL</t>
  </si>
  <si>
    <t>Apollo Group</t>
  </si>
  <si>
    <t>APOL</t>
  </si>
  <si>
    <t>Fred's Inc.</t>
  </si>
  <si>
    <t>FRED</t>
  </si>
  <si>
    <t>Vodavi Technology</t>
  </si>
  <si>
    <t>VTEK</t>
  </si>
  <si>
    <t>Timberland</t>
  </si>
  <si>
    <t>TBL</t>
  </si>
  <si>
    <t>cmx</t>
  </si>
  <si>
    <t>CVS</t>
  </si>
  <si>
    <t>WAG</t>
  </si>
  <si>
    <t>These are Return on Equity figures (ROIC not available)</t>
  </si>
  <si>
    <t>Diago ADR</t>
  </si>
  <si>
    <t>Name:</t>
  </si>
  <si>
    <t xml:space="preserve">Exchange: </t>
  </si>
  <si>
    <t>Stock Symbol:</t>
  </si>
  <si>
    <t>Last Updated:</t>
  </si>
  <si>
    <t>Industry:</t>
  </si>
  <si>
    <t>NYSE</t>
  </si>
  <si>
    <t>SALES</t>
  </si>
  <si>
    <t>EPS</t>
  </si>
  <si>
    <t>EQUITY</t>
  </si>
  <si>
    <t>CASH</t>
  </si>
  <si>
    <t>Statement</t>
  </si>
  <si>
    <t>Balance</t>
  </si>
  <si>
    <t>Financial</t>
  </si>
  <si>
    <t>Sheet</t>
  </si>
  <si>
    <t>Cashflow</t>
  </si>
  <si>
    <t>Debt</t>
  </si>
  <si>
    <t>Coverage</t>
  </si>
  <si>
    <t>Amount:</t>
  </si>
  <si>
    <t>Title:</t>
  </si>
  <si>
    <t>Line</t>
  </si>
  <si>
    <t>Long Term</t>
  </si>
  <si>
    <t>Free Cash</t>
  </si>
  <si>
    <t>Flow</t>
  </si>
  <si>
    <t>S/b 3 yrs</t>
  </si>
  <si>
    <t>or less</t>
  </si>
  <si>
    <t>Growth Rates:</t>
  </si>
  <si>
    <t>Source:</t>
  </si>
  <si>
    <t>B/sheet</t>
  </si>
  <si>
    <t>A/A</t>
  </si>
  <si>
    <t>Insider Trading:</t>
  </si>
  <si>
    <t>CEO: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</si>
</sst>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ddd\,\ mmmm\ dd\,\ yyyy"/>
    <numFmt numFmtId="170" formatCode="m/d/yy;@"/>
    <numFmt numFmtId="171" formatCode="_(&quot;$&quot;* #,##0.000_);_(&quot;$&quot;* \(#,##0.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color indexed="10"/>
      <name val="Arial"/>
      <family val="0"/>
    </font>
    <font>
      <sz val="8"/>
      <name val="Verdan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4" fontId="0" fillId="0" borderId="0" xfId="17" applyFont="1" applyBorder="1" applyAlignment="1">
      <alignment/>
    </xf>
    <xf numFmtId="0" fontId="0" fillId="0" borderId="0" xfId="0" applyFill="1" applyBorder="1" applyAlignment="1">
      <alignment/>
    </xf>
    <xf numFmtId="173" fontId="0" fillId="0" borderId="0" xfId="17" applyNumberFormat="1" applyFont="1" applyFill="1" applyBorder="1" applyAlignment="1">
      <alignment/>
    </xf>
    <xf numFmtId="44" fontId="0" fillId="0" borderId="4" xfId="17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ill="1" applyBorder="1" applyAlignment="1">
      <alignment/>
    </xf>
    <xf numFmtId="44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20" applyAlignment="1" applyProtection="1">
      <alignment/>
      <protection/>
    </xf>
    <xf numFmtId="44" fontId="0" fillId="0" borderId="0" xfId="17" applyFont="1" applyFill="1" applyBorder="1" applyAlignment="1">
      <alignment/>
    </xf>
    <xf numFmtId="0" fontId="6" fillId="0" borderId="0" xfId="0" applyFont="1" applyAlignment="1">
      <alignment/>
    </xf>
    <xf numFmtId="174" fontId="0" fillId="0" borderId="0" xfId="21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9" fontId="0" fillId="0" borderId="5" xfId="0" applyNumberFormat="1" applyBorder="1" applyAlignment="1">
      <alignment/>
    </xf>
    <xf numFmtId="0" fontId="0" fillId="0" borderId="15" xfId="0" applyBorder="1" applyAlignment="1">
      <alignment/>
    </xf>
    <xf numFmtId="9" fontId="0" fillId="0" borderId="4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9" fontId="0" fillId="0" borderId="4" xfId="21" applyFont="1" applyBorder="1" applyAlignment="1">
      <alignment/>
    </xf>
    <xf numFmtId="0" fontId="0" fillId="0" borderId="6" xfId="0" applyFill="1" applyBorder="1" applyAlignment="1">
      <alignment/>
    </xf>
    <xf numFmtId="8" fontId="0" fillId="0" borderId="5" xfId="0" applyNumberFormat="1" applyBorder="1" applyAlignment="1">
      <alignment/>
    </xf>
    <xf numFmtId="181" fontId="0" fillId="0" borderId="7" xfId="15" applyNumberFormat="1" applyFon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4" xfId="15" applyNumberFormat="1" applyFon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0" borderId="15" xfId="0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14" fontId="0" fillId="0" borderId="23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4" fontId="0" fillId="0" borderId="24" xfId="0" applyNumberFormat="1" applyBorder="1" applyAlignment="1">
      <alignment/>
    </xf>
    <xf numFmtId="14" fontId="0" fillId="0" borderId="25" xfId="0" applyNumberForma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2" fillId="0" borderId="3" xfId="0" applyFont="1" applyFill="1" applyBorder="1" applyAlignment="1">
      <alignment/>
    </xf>
    <xf numFmtId="43" fontId="0" fillId="0" borderId="15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4" xfId="15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9" fontId="0" fillId="0" borderId="7" xfId="0" applyNumberFormat="1" applyFill="1" applyBorder="1" applyAlignment="1">
      <alignment/>
    </xf>
    <xf numFmtId="0" fontId="0" fillId="0" borderId="13" xfId="0" applyFill="1" applyBorder="1" applyAlignment="1">
      <alignment/>
    </xf>
    <xf numFmtId="181" fontId="0" fillId="0" borderId="13" xfId="0" applyNumberFormat="1" applyFill="1" applyBorder="1" applyAlignment="1">
      <alignment/>
    </xf>
    <xf numFmtId="8" fontId="0" fillId="0" borderId="5" xfId="0" applyNumberFormat="1" applyFill="1" applyBorder="1" applyAlignment="1">
      <alignment/>
    </xf>
    <xf numFmtId="9" fontId="0" fillId="0" borderId="5" xfId="0" applyNumberFormat="1" applyFill="1" applyBorder="1" applyAlignment="1">
      <alignment/>
    </xf>
    <xf numFmtId="173" fontId="0" fillId="0" borderId="29" xfId="17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3" fontId="0" fillId="0" borderId="8" xfId="15" applyFont="1" applyFill="1" applyBorder="1" applyAlignment="1">
      <alignment/>
    </xf>
    <xf numFmtId="43" fontId="0" fillId="0" borderId="29" xfId="15" applyFont="1" applyFill="1" applyBorder="1" applyAlignment="1">
      <alignment/>
    </xf>
    <xf numFmtId="43" fontId="0" fillId="0" borderId="5" xfId="15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4" xfId="0" applyFill="1" applyBorder="1" applyAlignment="1">
      <alignment/>
    </xf>
    <xf numFmtId="9" fontId="0" fillId="0" borderId="4" xfId="21" applyFont="1" applyFill="1" applyBorder="1" applyAlignment="1">
      <alignment/>
    </xf>
    <xf numFmtId="181" fontId="0" fillId="0" borderId="4" xfId="0" applyNumberFormat="1" applyFill="1" applyBorder="1" applyAlignment="1">
      <alignment/>
    </xf>
    <xf numFmtId="181" fontId="0" fillId="0" borderId="5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4" fontId="2" fillId="0" borderId="14" xfId="17" applyFont="1" applyBorder="1" applyAlignment="1">
      <alignment horizontal="center"/>
    </xf>
    <xf numFmtId="44" fontId="2" fillId="0" borderId="16" xfId="17" applyFont="1" applyBorder="1" applyAlignment="1">
      <alignment horizontal="center"/>
    </xf>
    <xf numFmtId="44" fontId="2" fillId="0" borderId="3" xfId="17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2" borderId="3" xfId="17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4" fontId="0" fillId="0" borderId="32" xfId="17" applyFont="1" applyFill="1" applyBorder="1" applyAlignment="1">
      <alignment/>
    </xf>
    <xf numFmtId="44" fontId="0" fillId="0" borderId="24" xfId="17" applyFont="1" applyFill="1" applyBorder="1" applyAlignment="1">
      <alignment/>
    </xf>
    <xf numFmtId="44" fontId="0" fillId="0" borderId="4" xfId="17" applyFont="1" applyFill="1" applyBorder="1" applyAlignment="1">
      <alignment horizontal="right"/>
    </xf>
    <xf numFmtId="44" fontId="0" fillId="0" borderId="4" xfId="17" applyFont="1" applyBorder="1" applyAlignment="1">
      <alignment horizontal="right"/>
    </xf>
    <xf numFmtId="44" fontId="0" fillId="0" borderId="32" xfId="17" applyFont="1" applyFill="1" applyBorder="1" applyAlignment="1">
      <alignment horizontal="right"/>
    </xf>
    <xf numFmtId="44" fontId="0" fillId="0" borderId="32" xfId="17" applyFont="1" applyBorder="1" applyAlignment="1">
      <alignment horizontal="right"/>
    </xf>
    <xf numFmtId="43" fontId="0" fillId="0" borderId="15" xfId="15" applyFont="1" applyFill="1" applyBorder="1" applyAlignment="1">
      <alignment horizontal="right"/>
    </xf>
    <xf numFmtId="43" fontId="0" fillId="0" borderId="8" xfId="15" applyFont="1" applyFill="1" applyBorder="1" applyAlignment="1">
      <alignment horizontal="right"/>
    </xf>
    <xf numFmtId="43" fontId="0" fillId="0" borderId="0" xfId="15" applyFont="1" applyFill="1" applyBorder="1" applyAlignment="1">
      <alignment horizontal="right"/>
    </xf>
    <xf numFmtId="43" fontId="0" fillId="0" borderId="29" xfId="15" applyFont="1" applyFill="1" applyBorder="1" applyAlignment="1">
      <alignment horizontal="right"/>
    </xf>
    <xf numFmtId="43" fontId="0" fillId="0" borderId="0" xfId="15" applyFont="1" applyBorder="1" applyAlignment="1">
      <alignment horizontal="right"/>
    </xf>
    <xf numFmtId="43" fontId="0" fillId="0" borderId="13" xfId="15" applyFont="1" applyFill="1" applyBorder="1" applyAlignment="1">
      <alignment horizontal="right"/>
    </xf>
    <xf numFmtId="43" fontId="0" fillId="0" borderId="4" xfId="15" applyFont="1" applyFill="1" applyBorder="1" applyAlignment="1">
      <alignment horizontal="right"/>
    </xf>
    <xf numFmtId="43" fontId="0" fillId="0" borderId="4" xfId="15" applyFont="1" applyBorder="1" applyAlignment="1">
      <alignment horizontal="right"/>
    </xf>
    <xf numFmtId="43" fontId="0" fillId="0" borderId="12" xfId="15" applyFont="1" applyFill="1" applyBorder="1" applyAlignment="1">
      <alignment horizontal="right"/>
    </xf>
    <xf numFmtId="43" fontId="0" fillId="0" borderId="15" xfId="15" applyFont="1" applyBorder="1" applyAlignment="1">
      <alignment horizontal="right"/>
    </xf>
    <xf numFmtId="43" fontId="0" fillId="0" borderId="11" xfId="15" applyFont="1" applyFill="1" applyBorder="1" applyAlignment="1">
      <alignment horizontal="right"/>
    </xf>
    <xf numFmtId="9" fontId="0" fillId="0" borderId="33" xfId="0" applyNumberFormat="1" applyFill="1" applyBorder="1" applyAlignment="1">
      <alignment horizontal="right"/>
    </xf>
    <xf numFmtId="9" fontId="0" fillId="0" borderId="3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3" borderId="9" xfId="0" applyFont="1" applyFill="1" applyBorder="1" applyAlignment="1">
      <alignment horizontal="center"/>
    </xf>
    <xf numFmtId="44" fontId="0" fillId="0" borderId="14" xfId="17" applyFont="1" applyFill="1" applyBorder="1" applyAlignment="1">
      <alignment/>
    </xf>
    <xf numFmtId="44" fontId="0" fillId="0" borderId="14" xfId="17" applyFont="1" applyBorder="1" applyAlignment="1">
      <alignment/>
    </xf>
    <xf numFmtId="44" fontId="2" fillId="0" borderId="1" xfId="17" applyFont="1" applyBorder="1" applyAlignment="1">
      <alignment/>
    </xf>
    <xf numFmtId="44" fontId="0" fillId="0" borderId="0" xfId="17" applyFont="1" applyAlignment="1">
      <alignment/>
    </xf>
    <xf numFmtId="9" fontId="0" fillId="4" borderId="33" xfId="0" applyNumberFormat="1" applyFill="1" applyBorder="1" applyAlignment="1">
      <alignment horizontal="right"/>
    </xf>
    <xf numFmtId="9" fontId="0" fillId="4" borderId="19" xfId="0" applyNumberFormat="1" applyFill="1" applyBorder="1" applyAlignment="1">
      <alignment horizontal="right"/>
    </xf>
    <xf numFmtId="43" fontId="0" fillId="4" borderId="5" xfId="15" applyFont="1" applyFill="1" applyBorder="1" applyAlignment="1">
      <alignment/>
    </xf>
    <xf numFmtId="8" fontId="0" fillId="4" borderId="5" xfId="0" applyNumberFormat="1" applyFill="1" applyBorder="1" applyAlignment="1">
      <alignment/>
    </xf>
    <xf numFmtId="0" fontId="2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170" fontId="0" fillId="5" borderId="0" xfId="0" applyNumberFormat="1" applyFill="1" applyAlignment="1">
      <alignment/>
    </xf>
    <xf numFmtId="173" fontId="0" fillId="5" borderId="0" xfId="17" applyNumberFormat="1" applyFont="1" applyFill="1" applyBorder="1" applyAlignment="1">
      <alignment horizontal="right"/>
    </xf>
    <xf numFmtId="173" fontId="0" fillId="5" borderId="29" xfId="17" applyNumberFormat="1" applyFont="1" applyFill="1" applyBorder="1" applyAlignment="1">
      <alignment horizontal="right"/>
    </xf>
    <xf numFmtId="44" fontId="0" fillId="5" borderId="0" xfId="17" applyFont="1" applyFill="1" applyBorder="1" applyAlignment="1">
      <alignment horizontal="right"/>
    </xf>
    <xf numFmtId="44" fontId="0" fillId="5" borderId="29" xfId="17" applyFont="1" applyFill="1" applyBorder="1" applyAlignment="1">
      <alignment horizontal="right"/>
    </xf>
    <xf numFmtId="44" fontId="0" fillId="5" borderId="4" xfId="17" applyFont="1" applyFill="1" applyBorder="1" applyAlignment="1">
      <alignment horizontal="right"/>
    </xf>
    <xf numFmtId="44" fontId="0" fillId="5" borderId="5" xfId="17" applyFont="1" applyFill="1" applyBorder="1" applyAlignment="1">
      <alignment horizontal="right"/>
    </xf>
    <xf numFmtId="44" fontId="0" fillId="5" borderId="32" xfId="17" applyFont="1" applyFill="1" applyBorder="1" applyAlignment="1">
      <alignment horizontal="right"/>
    </xf>
    <xf numFmtId="44" fontId="0" fillId="5" borderId="24" xfId="17" applyFont="1" applyFill="1" applyBorder="1" applyAlignment="1">
      <alignment horizontal="right"/>
    </xf>
    <xf numFmtId="0" fontId="0" fillId="5" borderId="8" xfId="0" applyFill="1" applyBorder="1" applyAlignment="1">
      <alignment/>
    </xf>
    <xf numFmtId="0" fontId="0" fillId="5" borderId="5" xfId="0" applyFill="1" applyBorder="1" applyAlignment="1">
      <alignment/>
    </xf>
    <xf numFmtId="9" fontId="0" fillId="5" borderId="4" xfId="21" applyFont="1" applyFill="1" applyBorder="1" applyAlignment="1">
      <alignment/>
    </xf>
    <xf numFmtId="181" fontId="0" fillId="5" borderId="4" xfId="15" applyNumberFormat="1" applyFont="1" applyFill="1" applyBorder="1" applyAlignment="1">
      <alignment/>
    </xf>
    <xf numFmtId="44" fontId="0" fillId="5" borderId="4" xfId="17" applyFont="1" applyFill="1" applyBorder="1" applyAlignment="1">
      <alignment/>
    </xf>
    <xf numFmtId="14" fontId="0" fillId="5" borderId="4" xfId="15" applyNumberFormat="1" applyFont="1" applyFill="1" applyBorder="1" applyAlignment="1">
      <alignment/>
    </xf>
    <xf numFmtId="14" fontId="0" fillId="5" borderId="34" xfId="0" applyNumberFormat="1" applyFill="1" applyBorder="1" applyAlignment="1">
      <alignment/>
    </xf>
    <xf numFmtId="14" fontId="0" fillId="5" borderId="35" xfId="0" applyNumberFormat="1" applyFill="1" applyBorder="1" applyAlignment="1">
      <alignment/>
    </xf>
    <xf numFmtId="14" fontId="0" fillId="5" borderId="18" xfId="0" applyNumberFormat="1" applyFill="1" applyBorder="1" applyAlignment="1">
      <alignment/>
    </xf>
    <xf numFmtId="14" fontId="0" fillId="5" borderId="36" xfId="0" applyNumberFormat="1" applyFill="1" applyBorder="1" applyAlignment="1">
      <alignment/>
    </xf>
    <xf numFmtId="14" fontId="0" fillId="5" borderId="19" xfId="0" applyNumberFormat="1" applyFill="1" applyBorder="1" applyAlignment="1">
      <alignment/>
    </xf>
    <xf numFmtId="14" fontId="0" fillId="5" borderId="37" xfId="0" applyNumberFormat="1" applyFill="1" applyBorder="1" applyAlignment="1">
      <alignment/>
    </xf>
    <xf numFmtId="44" fontId="2" fillId="0" borderId="14" xfId="17" applyFont="1" applyFill="1" applyBorder="1" applyAlignment="1">
      <alignment horizontal="center"/>
    </xf>
    <xf numFmtId="44" fontId="2" fillId="0" borderId="16" xfId="17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9" fontId="0" fillId="0" borderId="33" xfId="0" applyNumberFormat="1" applyFill="1" applyBorder="1" applyAlignment="1">
      <alignment horizontal="center"/>
    </xf>
    <xf numFmtId="44" fontId="0" fillId="0" borderId="0" xfId="0" applyNumberFormat="1" applyFill="1" applyAlignment="1">
      <alignment/>
    </xf>
    <xf numFmtId="8" fontId="0" fillId="0" borderId="0" xfId="0" applyNumberFormat="1" applyAlignment="1">
      <alignment/>
    </xf>
    <xf numFmtId="14" fontId="0" fillId="0" borderId="4" xfId="15" applyNumberFormat="1" applyFont="1" applyBorder="1" applyAlignment="1">
      <alignment/>
    </xf>
    <xf numFmtId="9" fontId="0" fillId="4" borderId="33" xfId="0" applyNumberFormat="1" applyFill="1" applyBorder="1" applyAlignment="1">
      <alignment/>
    </xf>
    <xf numFmtId="9" fontId="0" fillId="6" borderId="33" xfId="0" applyNumberFormat="1" applyFill="1" applyBorder="1" applyAlignment="1">
      <alignment/>
    </xf>
    <xf numFmtId="44" fontId="0" fillId="4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44" fontId="0" fillId="6" borderId="4" xfId="17" applyFont="1" applyFill="1" applyBorder="1" applyAlignment="1">
      <alignment/>
    </xf>
    <xf numFmtId="44" fontId="0" fillId="6" borderId="5" xfId="17" applyFont="1" applyFill="1" applyBorder="1" applyAlignment="1">
      <alignment/>
    </xf>
    <xf numFmtId="173" fontId="0" fillId="3" borderId="0" xfId="17" applyNumberFormat="1" applyFont="1" applyFill="1" applyBorder="1" applyAlignment="1">
      <alignment/>
    </xf>
    <xf numFmtId="173" fontId="0" fillId="3" borderId="12" xfId="17" applyNumberFormat="1" applyFont="1" applyFill="1" applyBorder="1" applyAlignment="1">
      <alignment/>
    </xf>
    <xf numFmtId="173" fontId="0" fillId="3" borderId="15" xfId="17" applyNumberFormat="1" applyFont="1" applyFill="1" applyBorder="1" applyAlignment="1">
      <alignment/>
    </xf>
    <xf numFmtId="173" fontId="0" fillId="3" borderId="11" xfId="17" applyNumberFormat="1" applyFont="1" applyFill="1" applyBorder="1" applyAlignment="1">
      <alignment/>
    </xf>
    <xf numFmtId="44" fontId="0" fillId="3" borderId="4" xfId="17" applyFont="1" applyFill="1" applyBorder="1" applyAlignment="1">
      <alignment/>
    </xf>
    <xf numFmtId="43" fontId="0" fillId="3" borderId="13" xfId="15" applyFont="1" applyFill="1" applyBorder="1" applyAlignment="1">
      <alignment/>
    </xf>
    <xf numFmtId="43" fontId="0" fillId="3" borderId="4" xfId="15" applyFont="1" applyFill="1" applyBorder="1" applyAlignment="1">
      <alignment/>
    </xf>
    <xf numFmtId="0" fontId="8" fillId="0" borderId="0" xfId="0" applyFont="1" applyAlignment="1">
      <alignment/>
    </xf>
    <xf numFmtId="174" fontId="8" fillId="0" borderId="0" xfId="21" applyNumberFormat="1" applyFont="1" applyAlignment="1">
      <alignment/>
    </xf>
    <xf numFmtId="0" fontId="2" fillId="0" borderId="0" xfId="0" applyFont="1" applyAlignment="1">
      <alignment/>
    </xf>
    <xf numFmtId="44" fontId="0" fillId="5" borderId="7" xfId="17" applyFont="1" applyFill="1" applyBorder="1" applyAlignment="1">
      <alignment/>
    </xf>
    <xf numFmtId="9" fontId="0" fillId="0" borderId="19" xfId="0" applyNumberFormat="1" applyFill="1" applyBorder="1" applyAlignment="1">
      <alignment horizontal="right"/>
    </xf>
    <xf numFmtId="0" fontId="6" fillId="7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8" borderId="0" xfId="0" applyFont="1" applyFill="1" applyAlignment="1">
      <alignment/>
    </xf>
    <xf numFmtId="174" fontId="0" fillId="0" borderId="0" xfId="21" applyNumberFormat="1" applyFont="1" applyAlignment="1">
      <alignment/>
    </xf>
    <xf numFmtId="0" fontId="6" fillId="6" borderId="0" xfId="0" applyFont="1" applyFill="1" applyAlignment="1">
      <alignment/>
    </xf>
    <xf numFmtId="174" fontId="0" fillId="0" borderId="0" xfId="21" applyNumberFormat="1" applyFont="1" applyFill="1" applyAlignment="1">
      <alignment/>
    </xf>
    <xf numFmtId="174" fontId="0" fillId="0" borderId="0" xfId="21" applyNumberFormat="1" applyFont="1" applyAlignment="1">
      <alignment/>
    </xf>
    <xf numFmtId="43" fontId="0" fillId="0" borderId="15" xfId="15" applyFont="1" applyBorder="1" applyAlignment="1">
      <alignment horizontal="right"/>
    </xf>
    <xf numFmtId="44" fontId="0" fillId="5" borderId="29" xfId="17" applyFont="1" applyFill="1" applyBorder="1" applyAlignment="1">
      <alignment horizontal="right"/>
    </xf>
    <xf numFmtId="0" fontId="0" fillId="4" borderId="0" xfId="0" applyFill="1" applyAlignment="1">
      <alignment/>
    </xf>
    <xf numFmtId="0" fontId="9" fillId="0" borderId="0" xfId="0" applyFont="1" applyFill="1" applyAlignment="1">
      <alignment/>
    </xf>
    <xf numFmtId="9" fontId="9" fillId="0" borderId="7" xfId="0" applyNumberFormat="1" applyFont="1" applyFill="1" applyBorder="1" applyAlignment="1">
      <alignment/>
    </xf>
    <xf numFmtId="181" fontId="9" fillId="0" borderId="7" xfId="15" applyNumberFormat="1" applyFont="1" applyBorder="1" applyAlignment="1">
      <alignment/>
    </xf>
    <xf numFmtId="44" fontId="9" fillId="0" borderId="14" xfId="17" applyFont="1" applyFill="1" applyBorder="1" applyAlignment="1">
      <alignment/>
    </xf>
    <xf numFmtId="44" fontId="0" fillId="4" borderId="4" xfId="17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70" fontId="0" fillId="5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3" fontId="0" fillId="5" borderId="0" xfId="17" applyNumberFormat="1" applyFont="1" applyFill="1" applyBorder="1" applyAlignment="1">
      <alignment horizontal="right"/>
    </xf>
    <xf numFmtId="173" fontId="0" fillId="5" borderId="29" xfId="17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181" fontId="0" fillId="0" borderId="7" xfId="15" applyNumberFormat="1" applyFont="1" applyBorder="1" applyAlignment="1">
      <alignment/>
    </xf>
    <xf numFmtId="181" fontId="0" fillId="0" borderId="13" xfId="0" applyNumberFormat="1" applyFill="1" applyBorder="1" applyAlignment="1">
      <alignment/>
    </xf>
    <xf numFmtId="181" fontId="0" fillId="0" borderId="4" xfId="15" applyNumberFormat="1" applyFont="1" applyBorder="1" applyAlignment="1">
      <alignment/>
    </xf>
    <xf numFmtId="181" fontId="0" fillId="0" borderId="4" xfId="0" applyNumberFormat="1" applyFill="1" applyBorder="1" applyAlignment="1">
      <alignment/>
    </xf>
    <xf numFmtId="181" fontId="0" fillId="0" borderId="5" xfId="0" applyNumberFormat="1" applyFill="1" applyBorder="1" applyAlignment="1">
      <alignment/>
    </xf>
    <xf numFmtId="181" fontId="0" fillId="5" borderId="4" xfId="15" applyNumberFormat="1" applyFont="1" applyFill="1" applyBorder="1" applyAlignment="1">
      <alignment/>
    </xf>
    <xf numFmtId="8" fontId="0" fillId="0" borderId="5" xfId="0" applyNumberFormat="1" applyFill="1" applyBorder="1" applyAlignment="1">
      <alignment/>
    </xf>
    <xf numFmtId="9" fontId="0" fillId="4" borderId="4" xfId="21" applyFont="1" applyFill="1" applyBorder="1" applyAlignment="1">
      <alignment/>
    </xf>
    <xf numFmtId="44" fontId="0" fillId="0" borderId="14" xfId="17" applyFont="1" applyFill="1" applyBorder="1" applyAlignment="1">
      <alignment/>
    </xf>
    <xf numFmtId="9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44" fontId="0" fillId="7" borderId="4" xfId="17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oneycentral.msn.com/investor/invsub/results/statemnt.asp?lstStatement=10YearSummary&amp;Symbol=CAKE&amp;stmtView=Ann" TargetMode="External" /><Relationship Id="rId2" Type="http://schemas.openxmlformats.org/officeDocument/2006/relationships/hyperlink" Target="http://moneycentral.msn.com/investor/research/profile.asp?Symbol=CAKE" TargetMode="External" /><Relationship Id="rId3" Type="http://schemas.openxmlformats.org/officeDocument/2006/relationships/hyperlink" Target="http://moneycentral.msn.com/investor/invsub/results/statemnt.asp?lstStatement=10YearSummary&amp;Symbol=CAKE&amp;stmtView=Ann" TargetMode="External" /><Relationship Id="rId4" Type="http://schemas.openxmlformats.org/officeDocument/2006/relationships/hyperlink" Target="http://moneycentral.msn.com/investor/invsub/results/statemnt.asp?lstStatement=CashFlow&amp;Symbol=CAKE" TargetMode="External" /><Relationship Id="rId5" Type="http://schemas.openxmlformats.org/officeDocument/2006/relationships/hyperlink" Target="http://moneycentral.msn.com/investor/invsub/results/compare.asp?Page=TenYearSummary&amp;Symbol=CAKE" TargetMode="External" /><Relationship Id="rId6" Type="http://schemas.openxmlformats.org/officeDocument/2006/relationships/hyperlink" Target="http://moneycentral.msn.com/investor/invsub/results/statemnt.asp?lstStatement=CashFlow&amp;Symbol=CAKE" TargetMode="External" /><Relationship Id="rId7" Type="http://schemas.openxmlformats.org/officeDocument/2006/relationships/hyperlink" Target="http://moneycentral.msn.com/investor/invsub/results/compare.asp?Page=TenYearSummary&amp;Symbol=CAKE" TargetMode="External" /><Relationship Id="rId8" Type="http://schemas.openxmlformats.org/officeDocument/2006/relationships/hyperlink" Target="http://moneycentral.msn.com/investor/invsub/results/statemnt.asp?lstStatement=CashFlow&amp;Symbol=CAKE" TargetMode="External" /><Relationship Id="rId9" Type="http://schemas.openxmlformats.org/officeDocument/2006/relationships/comments" Target="../comments8.xml" /><Relationship Id="rId10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B31">
      <selection activeCell="E47" sqref="E47"/>
    </sheetView>
  </sheetViews>
  <sheetFormatPr defaultColWidth="8.8515625" defaultRowHeight="12.75"/>
  <cols>
    <col min="1" max="1" width="39.00390625" style="0" bestFit="1" customWidth="1"/>
    <col min="2" max="2" width="30.28125" style="0" bestFit="1" customWidth="1"/>
    <col min="3" max="3" width="7.421875" style="0" bestFit="1" customWidth="1"/>
    <col min="4" max="4" width="13.421875" style="33" bestFit="1" customWidth="1"/>
    <col min="5" max="5" width="15.8515625" style="33" bestFit="1" customWidth="1"/>
    <col min="6" max="6" width="16.421875" style="33" bestFit="1" customWidth="1"/>
  </cols>
  <sheetData>
    <row r="1" spans="1:6" s="194" customFormat="1" ht="15.75">
      <c r="A1" s="192" t="s">
        <v>20</v>
      </c>
      <c r="B1" s="192" t="s">
        <v>21</v>
      </c>
      <c r="C1" s="192" t="s">
        <v>22</v>
      </c>
      <c r="D1" s="193" t="s">
        <v>29</v>
      </c>
      <c r="E1" s="193" t="s">
        <v>30</v>
      </c>
      <c r="F1" s="193" t="s">
        <v>31</v>
      </c>
    </row>
    <row r="2" spans="1:6" ht="15.75">
      <c r="A2" s="32" t="s">
        <v>33</v>
      </c>
      <c r="B2" s="32" t="s">
        <v>23</v>
      </c>
      <c r="C2" s="198" t="s">
        <v>24</v>
      </c>
      <c r="D2" s="202">
        <v>0.111</v>
      </c>
      <c r="E2" s="33">
        <v>0.115</v>
      </c>
      <c r="F2" s="33">
        <v>0.084</v>
      </c>
    </row>
    <row r="3" spans="1:6" ht="15.75">
      <c r="A3" s="32" t="s">
        <v>1</v>
      </c>
      <c r="B3" s="32" t="s">
        <v>76</v>
      </c>
      <c r="C3" s="198" t="s">
        <v>0</v>
      </c>
      <c r="D3" s="202">
        <v>0.276</v>
      </c>
      <c r="E3" s="33">
        <v>0.136</v>
      </c>
      <c r="F3" s="33">
        <v>0.05</v>
      </c>
    </row>
    <row r="4" spans="1:6" ht="15.75">
      <c r="A4" s="32" t="s">
        <v>133</v>
      </c>
      <c r="B4" s="32" t="s">
        <v>132</v>
      </c>
      <c r="C4" s="197" t="s">
        <v>131</v>
      </c>
      <c r="D4" s="202">
        <v>0.246</v>
      </c>
      <c r="E4" s="33">
        <v>0.123</v>
      </c>
      <c r="F4" s="33">
        <v>0.151</v>
      </c>
    </row>
    <row r="5" spans="1:7" ht="15">
      <c r="A5" s="32" t="s">
        <v>139</v>
      </c>
      <c r="B5" s="32" t="s">
        <v>138</v>
      </c>
      <c r="C5" s="197" t="s">
        <v>137</v>
      </c>
      <c r="D5" s="202">
        <v>0.352</v>
      </c>
      <c r="E5" s="33">
        <v>0.406</v>
      </c>
      <c r="F5" s="33">
        <v>0.242</v>
      </c>
      <c r="G5" t="s">
        <v>180</v>
      </c>
    </row>
    <row r="6" spans="1:6" ht="15">
      <c r="A6" s="32" t="s">
        <v>32</v>
      </c>
      <c r="B6" s="32" t="s">
        <v>27</v>
      </c>
      <c r="C6" s="197" t="s">
        <v>28</v>
      </c>
      <c r="D6" s="202">
        <v>0.125</v>
      </c>
      <c r="E6" s="33">
        <v>0.118</v>
      </c>
      <c r="F6" s="33">
        <v>0.118</v>
      </c>
    </row>
    <row r="7" spans="1:6" ht="15">
      <c r="A7" s="32" t="s">
        <v>34</v>
      </c>
      <c r="B7" s="32" t="s">
        <v>25</v>
      </c>
      <c r="C7" s="199" t="s">
        <v>26</v>
      </c>
      <c r="D7" s="202">
        <v>0.252</v>
      </c>
      <c r="E7" s="33">
        <v>0.246</v>
      </c>
      <c r="F7" s="33">
        <v>0.207</v>
      </c>
    </row>
    <row r="8" spans="1:6" ht="15">
      <c r="A8" s="32" t="s">
        <v>127</v>
      </c>
      <c r="B8" s="32" t="s">
        <v>11</v>
      </c>
      <c r="C8" s="199" t="s">
        <v>12</v>
      </c>
      <c r="D8" s="202">
        <v>0.159</v>
      </c>
      <c r="E8" s="33">
        <v>0.196</v>
      </c>
      <c r="F8" s="33">
        <v>0.169</v>
      </c>
    </row>
    <row r="9" spans="1:6" ht="15">
      <c r="A9" s="32" t="s">
        <v>4</v>
      </c>
      <c r="B9" s="32" t="s">
        <v>2</v>
      </c>
      <c r="C9" s="199" t="s">
        <v>3</v>
      </c>
      <c r="D9" s="202">
        <v>0.14</v>
      </c>
      <c r="E9" s="33">
        <v>0.062</v>
      </c>
      <c r="F9" s="33">
        <v>0.13</v>
      </c>
    </row>
    <row r="10" spans="1:6" ht="15">
      <c r="A10" s="32" t="s">
        <v>7</v>
      </c>
      <c r="B10" s="32" t="s">
        <v>5</v>
      </c>
      <c r="C10" s="199" t="s">
        <v>6</v>
      </c>
      <c r="D10" s="202">
        <v>0.113</v>
      </c>
      <c r="E10" s="33">
        <v>0.045</v>
      </c>
      <c r="F10" s="33">
        <v>0.168</v>
      </c>
    </row>
    <row r="11" spans="1:6" ht="15">
      <c r="A11" s="32" t="s">
        <v>10</v>
      </c>
      <c r="B11" s="32" t="s">
        <v>9</v>
      </c>
      <c r="C11" s="199" t="s">
        <v>8</v>
      </c>
      <c r="D11" s="202">
        <v>0.101</v>
      </c>
      <c r="E11" s="33">
        <v>0.056</v>
      </c>
      <c r="F11" s="33">
        <v>0.076</v>
      </c>
    </row>
    <row r="12" spans="1:6" ht="15">
      <c r="A12" s="32" t="s">
        <v>136</v>
      </c>
      <c r="B12" s="32" t="s">
        <v>135</v>
      </c>
      <c r="C12" s="199" t="s">
        <v>134</v>
      </c>
      <c r="D12" s="202">
        <v>0.096</v>
      </c>
      <c r="E12" s="33">
        <v>0.063</v>
      </c>
      <c r="F12" s="33">
        <v>0.12</v>
      </c>
    </row>
    <row r="13" spans="1:6" ht="15">
      <c r="A13" s="32" t="s">
        <v>130</v>
      </c>
      <c r="B13" s="32" t="s">
        <v>128</v>
      </c>
      <c r="C13" s="199" t="s">
        <v>129</v>
      </c>
      <c r="D13" s="203">
        <v>-0.05</v>
      </c>
      <c r="E13" s="33">
        <v>-0.067</v>
      </c>
      <c r="F13" s="33">
        <v>0.04</v>
      </c>
    </row>
    <row r="14" spans="1:6" ht="15">
      <c r="A14" s="32"/>
      <c r="B14" s="32" t="s">
        <v>141</v>
      </c>
      <c r="C14" s="199" t="s">
        <v>145</v>
      </c>
      <c r="D14" s="200" t="s">
        <v>84</v>
      </c>
      <c r="E14" s="200" t="s">
        <v>84</v>
      </c>
      <c r="F14" s="200" t="s">
        <v>84</v>
      </c>
    </row>
    <row r="15" spans="2:6" ht="15">
      <c r="B15" s="32" t="s">
        <v>176</v>
      </c>
      <c r="C15" s="199" t="s">
        <v>177</v>
      </c>
      <c r="D15" s="200" t="s">
        <v>84</v>
      </c>
      <c r="E15" s="200" t="s">
        <v>84</v>
      </c>
      <c r="F15" s="200" t="s">
        <v>84</v>
      </c>
    </row>
    <row r="16" spans="2:6" ht="15">
      <c r="B16" s="32" t="s">
        <v>60</v>
      </c>
      <c r="C16" s="198" t="s">
        <v>61</v>
      </c>
      <c r="D16" s="33">
        <v>1.637</v>
      </c>
      <c r="E16" s="33">
        <v>0.932</v>
      </c>
      <c r="F16" s="33">
        <v>0.137</v>
      </c>
    </row>
    <row r="17" spans="1:6" ht="15">
      <c r="A17" s="32"/>
      <c r="B17" s="32" t="s">
        <v>144</v>
      </c>
      <c r="C17" s="198" t="s">
        <v>39</v>
      </c>
      <c r="D17" s="33">
        <v>1.111</v>
      </c>
      <c r="E17" s="33">
        <v>0.581</v>
      </c>
      <c r="F17" s="33">
        <v>0.116</v>
      </c>
    </row>
    <row r="18" spans="2:6" ht="15">
      <c r="B18" s="32" t="s">
        <v>172</v>
      </c>
      <c r="C18" s="198" t="s">
        <v>173</v>
      </c>
      <c r="D18" s="33">
        <v>0.471</v>
      </c>
      <c r="E18" s="33">
        <v>0.374</v>
      </c>
      <c r="F18" s="33">
        <v>0.234</v>
      </c>
    </row>
    <row r="19" spans="2:6" ht="15">
      <c r="B19" s="32" t="s">
        <v>46</v>
      </c>
      <c r="C19" s="198" t="s">
        <v>47</v>
      </c>
      <c r="D19" s="33">
        <v>0.304</v>
      </c>
      <c r="E19" s="33">
        <v>0.3</v>
      </c>
      <c r="F19" s="33">
        <v>0.09</v>
      </c>
    </row>
    <row r="20" spans="2:7" ht="15">
      <c r="B20" s="32" t="s">
        <v>52</v>
      </c>
      <c r="C20" s="198" t="s">
        <v>53</v>
      </c>
      <c r="D20" s="33">
        <v>0.213</v>
      </c>
      <c r="E20" s="33">
        <v>0.119</v>
      </c>
      <c r="F20" s="33">
        <v>0.105</v>
      </c>
      <c r="G20" t="s">
        <v>183</v>
      </c>
    </row>
    <row r="21" spans="2:6" ht="15">
      <c r="B21" s="32" t="s">
        <v>163</v>
      </c>
      <c r="C21" s="198" t="s">
        <v>164</v>
      </c>
      <c r="D21" s="33">
        <v>0.203</v>
      </c>
      <c r="E21" s="33">
        <v>0.226</v>
      </c>
      <c r="F21" s="33">
        <v>0.168</v>
      </c>
    </row>
    <row r="22" spans="2:6" ht="15">
      <c r="B22" s="32" t="s">
        <v>48</v>
      </c>
      <c r="C22" s="198" t="s">
        <v>49</v>
      </c>
      <c r="D22" s="33">
        <v>0.191</v>
      </c>
      <c r="E22" s="200" t="s">
        <v>84</v>
      </c>
      <c r="F22" s="33">
        <v>0.064</v>
      </c>
    </row>
    <row r="23" spans="2:6" ht="15">
      <c r="B23" s="32" t="s">
        <v>51</v>
      </c>
      <c r="C23" s="198" t="s">
        <v>182</v>
      </c>
      <c r="D23" s="33">
        <v>0.177</v>
      </c>
      <c r="E23" s="33">
        <v>0.159</v>
      </c>
      <c r="F23" s="33">
        <v>0.115</v>
      </c>
    </row>
    <row r="24" spans="2:6" ht="15">
      <c r="B24" s="32" t="s">
        <v>58</v>
      </c>
      <c r="C24" s="198" t="s">
        <v>59</v>
      </c>
      <c r="D24" s="33">
        <v>0.177</v>
      </c>
      <c r="E24" s="33">
        <v>0.196</v>
      </c>
      <c r="F24" s="33">
        <v>0.137</v>
      </c>
    </row>
    <row r="25" spans="2:6" ht="15">
      <c r="B25" s="32" t="s">
        <v>184</v>
      </c>
      <c r="C25" s="198" t="s">
        <v>167</v>
      </c>
      <c r="D25" s="33">
        <v>0.164</v>
      </c>
      <c r="E25" s="33">
        <v>0.139</v>
      </c>
      <c r="F25" s="33">
        <v>0.107</v>
      </c>
    </row>
    <row r="26" spans="1:6" ht="15">
      <c r="A26" s="32"/>
      <c r="B26" s="32" t="s">
        <v>40</v>
      </c>
      <c r="C26" s="198" t="s">
        <v>41</v>
      </c>
      <c r="D26" s="33">
        <v>0.163</v>
      </c>
      <c r="E26" s="33">
        <v>0.172</v>
      </c>
      <c r="F26" s="33">
        <v>0.125</v>
      </c>
    </row>
    <row r="27" spans="1:6" ht="15">
      <c r="A27" s="32"/>
      <c r="B27" s="32" t="s">
        <v>45</v>
      </c>
      <c r="C27" s="198" t="s">
        <v>44</v>
      </c>
      <c r="D27" s="33">
        <v>0.151</v>
      </c>
      <c r="E27" s="33">
        <v>0.143</v>
      </c>
      <c r="F27" s="33">
        <v>0.141</v>
      </c>
    </row>
    <row r="28" spans="1:6" ht="15">
      <c r="A28" s="32"/>
      <c r="B28" s="32" t="s">
        <v>143</v>
      </c>
      <c r="C28" s="198" t="s">
        <v>147</v>
      </c>
      <c r="D28" s="33">
        <v>0.137</v>
      </c>
      <c r="E28" s="33">
        <v>0.142</v>
      </c>
      <c r="F28" s="33">
        <v>0.13</v>
      </c>
    </row>
    <row r="29" spans="2:6" ht="15">
      <c r="B29" s="32" t="s">
        <v>178</v>
      </c>
      <c r="C29" s="198" t="s">
        <v>179</v>
      </c>
      <c r="D29" s="33">
        <v>0.135</v>
      </c>
      <c r="E29" s="33">
        <v>0.267</v>
      </c>
      <c r="F29" s="33">
        <v>0.227</v>
      </c>
    </row>
    <row r="30" spans="2:6" ht="15">
      <c r="B30" s="32" t="s">
        <v>56</v>
      </c>
      <c r="C30" s="201" t="s">
        <v>57</v>
      </c>
      <c r="D30" s="33">
        <v>0.127</v>
      </c>
      <c r="E30" s="33">
        <v>0.118</v>
      </c>
      <c r="F30" s="33">
        <v>0.09</v>
      </c>
    </row>
    <row r="31" spans="2:6" ht="15">
      <c r="B31" s="32" t="s">
        <v>168</v>
      </c>
      <c r="C31" s="198" t="s">
        <v>169</v>
      </c>
      <c r="D31" s="33">
        <v>0.126</v>
      </c>
      <c r="E31" s="33">
        <v>0.186</v>
      </c>
      <c r="F31" s="33">
        <v>0.137</v>
      </c>
    </row>
    <row r="32" spans="1:6" ht="15">
      <c r="A32" s="32"/>
      <c r="B32" s="32" t="s">
        <v>42</v>
      </c>
      <c r="C32" s="201" t="s">
        <v>43</v>
      </c>
      <c r="D32" s="33">
        <v>0.115</v>
      </c>
      <c r="E32" s="33">
        <v>0.127</v>
      </c>
      <c r="F32" s="33">
        <v>0.133</v>
      </c>
    </row>
    <row r="33" spans="1:6" ht="15">
      <c r="A33" s="32"/>
      <c r="B33" s="32" t="s">
        <v>142</v>
      </c>
      <c r="C33" s="201" t="s">
        <v>146</v>
      </c>
      <c r="D33" s="33">
        <v>0.113</v>
      </c>
      <c r="E33" s="33">
        <v>0.094</v>
      </c>
      <c r="F33" s="33">
        <v>0.141</v>
      </c>
    </row>
    <row r="34" spans="2:6" ht="15">
      <c r="B34" s="32" t="s">
        <v>170</v>
      </c>
      <c r="C34" s="198" t="s">
        <v>171</v>
      </c>
      <c r="D34" s="33">
        <v>0.096</v>
      </c>
      <c r="E34" s="33">
        <v>0.09</v>
      </c>
      <c r="F34" s="33">
        <v>0.081</v>
      </c>
    </row>
    <row r="35" spans="2:6" ht="15">
      <c r="B35" s="32" t="s">
        <v>174</v>
      </c>
      <c r="C35" s="199" t="s">
        <v>175</v>
      </c>
      <c r="D35" s="33">
        <v>0.069</v>
      </c>
      <c r="E35" s="33">
        <v>0.09</v>
      </c>
      <c r="F35" s="33">
        <v>0.13</v>
      </c>
    </row>
    <row r="36" spans="2:6" ht="15">
      <c r="B36" s="32" t="s">
        <v>50</v>
      </c>
      <c r="C36" s="199" t="s">
        <v>181</v>
      </c>
      <c r="D36" s="33">
        <v>0.065</v>
      </c>
      <c r="E36" s="33">
        <v>0.117</v>
      </c>
      <c r="F36" s="33">
        <v>0.115</v>
      </c>
    </row>
    <row r="37" spans="2:6" ht="15">
      <c r="B37" s="32" t="s">
        <v>165</v>
      </c>
      <c r="C37" s="199" t="s">
        <v>166</v>
      </c>
      <c r="D37" s="33">
        <v>0.041</v>
      </c>
      <c r="E37" s="33">
        <v>0.042</v>
      </c>
      <c r="F37" s="33">
        <v>0.064</v>
      </c>
    </row>
    <row r="38" spans="2:6" ht="15">
      <c r="B38" s="32" t="s">
        <v>55</v>
      </c>
      <c r="C38" s="199" t="s">
        <v>54</v>
      </c>
      <c r="D38" s="33">
        <v>-0.015</v>
      </c>
      <c r="E38" s="200" t="s">
        <v>84</v>
      </c>
      <c r="F38" s="33">
        <v>0.067</v>
      </c>
    </row>
    <row r="39" spans="2:6" ht="15">
      <c r="B39" s="32" t="s">
        <v>88</v>
      </c>
      <c r="C39" s="201" t="s">
        <v>89</v>
      </c>
      <c r="D39" s="33">
        <v>0.1</v>
      </c>
      <c r="E39" s="33">
        <v>0.152</v>
      </c>
      <c r="F39" s="33">
        <v>0.099</v>
      </c>
    </row>
    <row r="40" spans="2:6" ht="15">
      <c r="B40" s="32" t="s">
        <v>96</v>
      </c>
      <c r="C40" s="198" t="s">
        <v>90</v>
      </c>
      <c r="D40" s="33">
        <v>0.152</v>
      </c>
      <c r="E40" s="33">
        <v>0.175</v>
      </c>
      <c r="F40" s="33">
        <v>0.08</v>
      </c>
    </row>
    <row r="41" spans="2:4" ht="15">
      <c r="B41" s="32" t="s">
        <v>91</v>
      </c>
      <c r="C41" s="201" t="s">
        <v>97</v>
      </c>
      <c r="D41" s="33">
        <v>0.098</v>
      </c>
    </row>
    <row r="42" spans="2:6" ht="15">
      <c r="B42" s="32" t="s">
        <v>92</v>
      </c>
      <c r="C42" s="206" t="s">
        <v>93</v>
      </c>
      <c r="D42" s="33">
        <v>0.173</v>
      </c>
      <c r="E42" s="33">
        <v>0.161</v>
      </c>
      <c r="F42" s="33">
        <v>0.137</v>
      </c>
    </row>
    <row r="43" spans="2:6" ht="15">
      <c r="B43" s="32" t="s">
        <v>94</v>
      </c>
      <c r="C43" s="206" t="s">
        <v>95</v>
      </c>
      <c r="D43" s="33">
        <v>0.119</v>
      </c>
      <c r="E43" s="33">
        <v>0.088</v>
      </c>
      <c r="F43" s="33">
        <v>0.046</v>
      </c>
    </row>
    <row r="44" spans="2:6" ht="15">
      <c r="B44" s="32" t="s">
        <v>98</v>
      </c>
      <c r="C44" s="199" t="s">
        <v>99</v>
      </c>
      <c r="D44" s="33">
        <v>0.055</v>
      </c>
      <c r="E44" s="33">
        <v>0.03</v>
      </c>
      <c r="F44" s="33">
        <v>0.05</v>
      </c>
    </row>
    <row r="45" ht="12">
      <c r="C45" s="71"/>
    </row>
    <row r="46" ht="12">
      <c r="C46" s="71"/>
    </row>
    <row r="47" ht="12">
      <c r="C47" s="71"/>
    </row>
    <row r="48" ht="12">
      <c r="C48" s="71"/>
    </row>
  </sheetData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I48" sqref="I48"/>
    </sheetView>
  </sheetViews>
  <sheetFormatPr defaultColWidth="8.8515625" defaultRowHeight="12.75"/>
  <cols>
    <col min="1" max="1" width="19.28125" style="0" customWidth="1"/>
    <col min="2" max="2" width="10.421875" style="71" customWidth="1"/>
    <col min="3" max="3" width="10.8515625" style="71" customWidth="1"/>
    <col min="4" max="4" width="13.140625" style="0" customWidth="1"/>
    <col min="5" max="5" width="10.140625" style="71" customWidth="1"/>
    <col min="6" max="6" width="10.421875" style="71" customWidth="1"/>
    <col min="7" max="7" width="11.28125" style="71" customWidth="1"/>
    <col min="8" max="8" width="13.28125" style="71" customWidth="1"/>
    <col min="9" max="9" width="11.28125" style="71" customWidth="1"/>
    <col min="10" max="10" width="14.421875" style="71" customWidth="1"/>
    <col min="11" max="11" width="11.28125" style="71" customWidth="1"/>
  </cols>
  <sheetData>
    <row r="1" spans="1:2" ht="12">
      <c r="A1" s="1" t="s">
        <v>185</v>
      </c>
      <c r="B1" s="147" t="s">
        <v>157</v>
      </c>
    </row>
    <row r="2" spans="1:2" ht="15">
      <c r="A2" s="1" t="s">
        <v>189</v>
      </c>
      <c r="B2" s="148" t="s">
        <v>158</v>
      </c>
    </row>
    <row r="3" spans="1:2" ht="12">
      <c r="A3" s="1" t="s">
        <v>186</v>
      </c>
      <c r="B3" s="149" t="s">
        <v>159</v>
      </c>
    </row>
    <row r="4" spans="1:2" ht="12">
      <c r="A4" s="1" t="s">
        <v>187</v>
      </c>
      <c r="B4" s="147" t="s">
        <v>57</v>
      </c>
    </row>
    <row r="5" spans="1:2" ht="12">
      <c r="A5" s="1" t="s">
        <v>188</v>
      </c>
      <c r="B5" s="214">
        <v>39330</v>
      </c>
    </row>
    <row r="6" spans="1:2" ht="12">
      <c r="A6" s="1"/>
      <c r="B6" s="215"/>
    </row>
    <row r="7" spans="1:2" ht="12">
      <c r="A7" s="1" t="s">
        <v>82</v>
      </c>
      <c r="B7" s="215"/>
    </row>
    <row r="8" ht="12.75" thickBot="1"/>
    <row r="9" spans="1:11" ht="12.75" thickBot="1">
      <c r="A9" s="5" t="s">
        <v>160</v>
      </c>
      <c r="B9" s="73">
        <v>1998</v>
      </c>
      <c r="C9" s="6">
        <v>1999</v>
      </c>
      <c r="D9" s="104">
        <v>2000</v>
      </c>
      <c r="E9" s="73">
        <v>2001</v>
      </c>
      <c r="F9" s="6">
        <v>2002</v>
      </c>
      <c r="G9" s="104">
        <v>2003</v>
      </c>
      <c r="H9" s="73">
        <v>2004</v>
      </c>
      <c r="I9" s="6">
        <v>2005</v>
      </c>
      <c r="J9" s="104">
        <v>2006</v>
      </c>
      <c r="K9" s="73">
        <v>2007</v>
      </c>
    </row>
    <row r="10" spans="1:12" ht="12">
      <c r="A10" s="4" t="s">
        <v>191</v>
      </c>
      <c r="B10" s="216">
        <v>117.58</v>
      </c>
      <c r="C10" s="216">
        <v>124.02</v>
      </c>
      <c r="D10" s="216">
        <v>171.19</v>
      </c>
      <c r="E10" s="216">
        <v>220.56</v>
      </c>
      <c r="F10" s="216">
        <v>221.95</v>
      </c>
      <c r="G10" s="216">
        <v>257.75</v>
      </c>
      <c r="H10" s="216">
        <v>322.63</v>
      </c>
      <c r="I10" s="216">
        <v>375.19</v>
      </c>
      <c r="J10" s="217">
        <v>420.89</v>
      </c>
      <c r="K10" s="216">
        <v>480</v>
      </c>
      <c r="L10" s="30"/>
    </row>
    <row r="11" spans="1:11" s="142" customFormat="1" ht="12">
      <c r="A11" s="141" t="s">
        <v>192</v>
      </c>
      <c r="B11" s="153">
        <v>0.29</v>
      </c>
      <c r="C11" s="153">
        <v>0.16</v>
      </c>
      <c r="D11" s="153">
        <v>0.34</v>
      </c>
      <c r="E11" s="153">
        <v>0.31</v>
      </c>
      <c r="F11" s="153">
        <v>0.22</v>
      </c>
      <c r="G11" s="153">
        <v>0.65</v>
      </c>
      <c r="H11" s="153">
        <v>1.16</v>
      </c>
      <c r="I11" s="153">
        <v>1.22</v>
      </c>
      <c r="J11" s="205">
        <v>1.58</v>
      </c>
      <c r="K11" s="153">
        <v>1.74</v>
      </c>
    </row>
    <row r="12" spans="1:11" ht="12">
      <c r="A12" s="4" t="s">
        <v>193</v>
      </c>
      <c r="B12" s="153"/>
      <c r="C12" s="153">
        <v>3.93</v>
      </c>
      <c r="D12" s="153">
        <v>3.93</v>
      </c>
      <c r="E12" s="153">
        <v>4.29</v>
      </c>
      <c r="F12" s="153">
        <v>4.69</v>
      </c>
      <c r="G12" s="153">
        <v>5.9</v>
      </c>
      <c r="H12" s="153">
        <v>8.62</v>
      </c>
      <c r="I12" s="153">
        <v>9.73</v>
      </c>
      <c r="J12" s="205">
        <v>11.66</v>
      </c>
      <c r="K12" s="153">
        <v>14.42</v>
      </c>
    </row>
    <row r="13" spans="1:11" ht="12.75" thickBot="1">
      <c r="A13" s="110" t="s">
        <v>194</v>
      </c>
      <c r="B13" s="120"/>
      <c r="C13" s="121"/>
      <c r="D13" s="120"/>
      <c r="E13" s="120"/>
      <c r="F13" s="155">
        <v>16.16</v>
      </c>
      <c r="G13" s="155">
        <v>25.86</v>
      </c>
      <c r="H13" s="155">
        <v>38.88</v>
      </c>
      <c r="I13" s="155">
        <v>38.08</v>
      </c>
      <c r="J13" s="156">
        <v>58.29</v>
      </c>
      <c r="K13" s="120">
        <v>67.9</v>
      </c>
    </row>
    <row r="14" spans="1:11" ht="12">
      <c r="A14" s="218" t="s">
        <v>83</v>
      </c>
      <c r="B14" s="122"/>
      <c r="C14" s="122"/>
      <c r="D14" s="123"/>
      <c r="E14" s="122"/>
      <c r="F14" s="122"/>
      <c r="G14" s="157"/>
      <c r="H14" s="157"/>
      <c r="I14" s="157"/>
      <c r="J14" s="157"/>
      <c r="K14" s="158"/>
    </row>
    <row r="15" spans="1:11" ht="12">
      <c r="A15" s="11"/>
      <c r="B15" s="31"/>
      <c r="C15" s="31"/>
      <c r="D15" s="7"/>
      <c r="E15" s="31"/>
      <c r="F15" s="31"/>
      <c r="G15" s="31"/>
      <c r="H15" s="31"/>
      <c r="I15" s="31"/>
      <c r="J15" s="31"/>
      <c r="K15" s="31"/>
    </row>
    <row r="16" ht="12">
      <c r="A16" s="11" t="s">
        <v>81</v>
      </c>
    </row>
    <row r="17" ht="12.75" thickBot="1"/>
    <row r="18" spans="1:11" ht="12.75" thickBot="1">
      <c r="A18" s="5" t="str">
        <f>A9</f>
        <v>Year (Month =  9 )</v>
      </c>
      <c r="B18" s="104" t="e">
        <f>#REF!</f>
        <v>#REF!</v>
      </c>
      <c r="C18" s="104">
        <f aca="true" t="shared" si="0" ref="C18:K18">B9</f>
        <v>1998</v>
      </c>
      <c r="D18" s="104">
        <f t="shared" si="0"/>
        <v>1999</v>
      </c>
      <c r="E18" s="104">
        <f t="shared" si="0"/>
        <v>2000</v>
      </c>
      <c r="F18" s="104">
        <f t="shared" si="0"/>
        <v>2001</v>
      </c>
      <c r="G18" s="104">
        <f t="shared" si="0"/>
        <v>2002</v>
      </c>
      <c r="H18" s="104">
        <f t="shared" si="0"/>
        <v>2003</v>
      </c>
      <c r="I18" s="104">
        <f t="shared" si="0"/>
        <v>2004</v>
      </c>
      <c r="J18" s="104">
        <f t="shared" si="0"/>
        <v>2005</v>
      </c>
      <c r="K18" s="104">
        <f t="shared" si="0"/>
        <v>2006</v>
      </c>
    </row>
    <row r="19" spans="1:12" ht="12">
      <c r="A19" s="4" t="s">
        <v>191</v>
      </c>
      <c r="B19" s="132" t="e">
        <f>#REF!/#REF!</f>
        <v>#REF!</v>
      </c>
      <c r="C19" s="124" t="e">
        <f>B10/#REF!</f>
        <v>#REF!</v>
      </c>
      <c r="D19" s="204" t="e">
        <f>C10/#REF!</f>
        <v>#REF!</v>
      </c>
      <c r="E19" s="124" t="e">
        <f>D10/#REF!</f>
        <v>#REF!</v>
      </c>
      <c r="F19" s="124" t="e">
        <f>E10/#REF!</f>
        <v>#REF!</v>
      </c>
      <c r="G19" s="124" t="e">
        <f>F10/#REF!</f>
        <v>#REF!</v>
      </c>
      <c r="H19" s="124" t="e">
        <f>G10/#REF!</f>
        <v>#REF!</v>
      </c>
      <c r="I19" s="124" t="e">
        <f>H10/#REF!</f>
        <v>#REF!</v>
      </c>
      <c r="J19" s="124" t="e">
        <f>I10/#REF!</f>
        <v>#REF!</v>
      </c>
      <c r="K19" s="125" t="e">
        <f>J10/#REF!</f>
        <v>#REF!</v>
      </c>
      <c r="L19" s="30"/>
    </row>
    <row r="20" spans="1:11" ht="12">
      <c r="A20" s="4" t="s">
        <v>192</v>
      </c>
      <c r="B20" s="134" t="e">
        <f>#REF!/#REF!</f>
        <v>#REF!</v>
      </c>
      <c r="C20" s="126" t="e">
        <f>B11/#REF!</f>
        <v>#REF!</v>
      </c>
      <c r="D20" s="128" t="e">
        <f>C11/#REF!</f>
        <v>#REF!</v>
      </c>
      <c r="E20" s="126" t="e">
        <f>D11/#REF!</f>
        <v>#REF!</v>
      </c>
      <c r="F20" s="126" t="e">
        <f>E11/#REF!</f>
        <v>#REF!</v>
      </c>
      <c r="G20" s="126" t="e">
        <f>F11/#REF!</f>
        <v>#REF!</v>
      </c>
      <c r="H20" s="126" t="e">
        <f>G11/#REF!</f>
        <v>#REF!</v>
      </c>
      <c r="I20" s="126" t="e">
        <f>H11/#REF!</f>
        <v>#REF!</v>
      </c>
      <c r="J20" s="126" t="e">
        <f>I11/#REF!</f>
        <v>#REF!</v>
      </c>
      <c r="K20" s="127" t="e">
        <f>J11/#REF!</f>
        <v>#REF!</v>
      </c>
    </row>
    <row r="21" spans="1:11" ht="12">
      <c r="A21" s="4" t="s">
        <v>193</v>
      </c>
      <c r="B21" s="134" t="e">
        <f>#REF!/#REF!</f>
        <v>#REF!</v>
      </c>
      <c r="C21" s="126" t="e">
        <f>B12/#REF!</f>
        <v>#REF!</v>
      </c>
      <c r="D21" s="128" t="e">
        <f>C12/#REF!</f>
        <v>#REF!</v>
      </c>
      <c r="E21" s="126" t="e">
        <f>D12/#REF!</f>
        <v>#REF!</v>
      </c>
      <c r="F21" s="126" t="e">
        <f>E12/#REF!</f>
        <v>#REF!</v>
      </c>
      <c r="G21" s="126" t="e">
        <f>F12/#REF!</f>
        <v>#REF!</v>
      </c>
      <c r="H21" s="126" t="e">
        <f>G12/#REF!</f>
        <v>#REF!</v>
      </c>
      <c r="I21" s="126" t="e">
        <f>H12/#REF!</f>
        <v>#REF!</v>
      </c>
      <c r="J21" s="126" t="e">
        <f>I12/#REF!</f>
        <v>#REF!</v>
      </c>
      <c r="K21" s="127" t="e">
        <f>J12/#REF!</f>
        <v>#REF!</v>
      </c>
    </row>
    <row r="22" spans="1:11" ht="12.75" thickBot="1">
      <c r="A22" s="110" t="s">
        <v>194</v>
      </c>
      <c r="B22" s="129"/>
      <c r="C22" s="130"/>
      <c r="D22" s="131"/>
      <c r="E22" s="130"/>
      <c r="F22" s="130"/>
      <c r="G22" s="76">
        <f>F13/F13</f>
        <v>1</v>
      </c>
      <c r="H22" s="76">
        <f>G13/$F$13</f>
        <v>1.6002475247524752</v>
      </c>
      <c r="I22" s="76">
        <f>H13/$F$13</f>
        <v>2.405940594059406</v>
      </c>
      <c r="J22" s="76">
        <f>I13/$F$13</f>
        <v>2.3564356435643563</v>
      </c>
      <c r="K22" s="76">
        <f>J13/$F$13</f>
        <v>3.6070544554455446</v>
      </c>
    </row>
    <row r="23" spans="1:11" ht="12">
      <c r="A23" s="11"/>
      <c r="B23" s="75"/>
      <c r="C23" s="75"/>
      <c r="D23" s="57"/>
      <c r="E23" s="75"/>
      <c r="F23" s="75"/>
      <c r="G23" s="75"/>
      <c r="H23" s="75"/>
      <c r="I23" s="75"/>
      <c r="J23" s="75"/>
      <c r="K23" s="75"/>
    </row>
    <row r="24" spans="1:11" ht="12">
      <c r="A24" s="11"/>
      <c r="B24" s="75"/>
      <c r="C24" s="75"/>
      <c r="D24" s="57"/>
      <c r="E24" s="75"/>
      <c r="F24" s="75"/>
      <c r="G24" s="75"/>
      <c r="H24" s="75"/>
      <c r="I24" s="75"/>
      <c r="J24" s="75"/>
      <c r="K24" s="75"/>
    </row>
    <row r="25" spans="1:11" ht="12">
      <c r="A25" s="11" t="s">
        <v>210</v>
      </c>
      <c r="B25" s="75"/>
      <c r="C25" s="75"/>
      <c r="D25" s="57"/>
      <c r="E25" s="75"/>
      <c r="F25" s="75"/>
      <c r="G25" s="75"/>
      <c r="H25" s="75"/>
      <c r="I25" s="75"/>
      <c r="J25" s="75"/>
      <c r="K25" s="75"/>
    </row>
    <row r="26" spans="1:11" ht="12.75" thickBot="1">
      <c r="A26" s="11"/>
      <c r="B26" s="31"/>
      <c r="C26" s="31"/>
      <c r="D26" s="7"/>
      <c r="E26" s="31"/>
      <c r="F26" s="31"/>
      <c r="G26" s="31"/>
      <c r="H26" s="31"/>
      <c r="I26" s="31"/>
      <c r="J26" s="31"/>
      <c r="K26" s="31"/>
    </row>
    <row r="27" spans="1:12" s="25" customFormat="1" ht="12.75" thickBot="1">
      <c r="A27" s="111"/>
      <c r="B27" s="116" t="s">
        <v>78</v>
      </c>
      <c r="C27" s="112"/>
      <c r="D27" s="113"/>
      <c r="E27" s="116" t="s">
        <v>192</v>
      </c>
      <c r="F27" s="112"/>
      <c r="G27" s="113"/>
      <c r="H27" s="116" t="s">
        <v>79</v>
      </c>
      <c r="I27" s="112"/>
      <c r="J27" s="114"/>
      <c r="K27" s="116" t="s">
        <v>80</v>
      </c>
      <c r="L27" s="115"/>
    </row>
    <row r="28" spans="1:12" s="25" customFormat="1" ht="12">
      <c r="A28" s="26">
        <v>10</v>
      </c>
      <c r="B28" s="77">
        <v>5</v>
      </c>
      <c r="C28" s="78">
        <v>1</v>
      </c>
      <c r="D28" s="26">
        <v>10</v>
      </c>
      <c r="E28" s="77">
        <v>5</v>
      </c>
      <c r="F28" s="78">
        <v>1</v>
      </c>
      <c r="G28" s="95">
        <v>10</v>
      </c>
      <c r="H28" s="77">
        <v>5</v>
      </c>
      <c r="I28" s="78">
        <v>1</v>
      </c>
      <c r="J28" s="96">
        <v>10</v>
      </c>
      <c r="K28" s="77">
        <v>5</v>
      </c>
      <c r="L28" s="27">
        <v>1</v>
      </c>
    </row>
    <row r="29" spans="1:12" s="137" customFormat="1" ht="12.75" thickBot="1">
      <c r="A29" s="143" t="e">
        <f>RATE(9,,-#REF!,$J$10)</f>
        <v>#REF!</v>
      </c>
      <c r="B29" s="143">
        <f>RATE(4,,-$F$10,$J$10)</f>
        <v>0.17348722076187514</v>
      </c>
      <c r="C29" s="143">
        <f>RATE(1,,-$I$10,$J$10)</f>
        <v>0.12180495215757343</v>
      </c>
      <c r="D29" s="143" t="e">
        <f>RATE(9,,-#REF!,$J$11)</f>
        <v>#REF!</v>
      </c>
      <c r="E29" s="143">
        <f>RATE(4,,-$F$11,$J$11)</f>
        <v>0.6370374001938365</v>
      </c>
      <c r="F29" s="143">
        <f>RATE(1,,-$I$11,$J$11)</f>
        <v>0.29508196721311486</v>
      </c>
      <c r="G29" s="143" t="e">
        <f>RATE(9,,-#REF!,$J$12)</f>
        <v>#REF!</v>
      </c>
      <c r="H29" s="143">
        <f>RATE(4,,-$F$12,$J$12)</f>
        <v>0.25568708343804075</v>
      </c>
      <c r="I29" s="143">
        <f>RATE(1,,-$I$12,$J$12)</f>
        <v>0.19835560123329898</v>
      </c>
      <c r="J29" s="175" t="s">
        <v>84</v>
      </c>
      <c r="K29" s="143">
        <f>RATE(4,,-$F$13,$J$13)</f>
        <v>0.37812361510642023</v>
      </c>
      <c r="L29" s="144">
        <f>RATE(1,,-$I$13,$J$13)</f>
        <v>0.5307247899159664</v>
      </c>
    </row>
    <row r="32" ht="12">
      <c r="A32" s="11" t="s">
        <v>19</v>
      </c>
    </row>
    <row r="33" ht="12.75" thickBot="1"/>
    <row r="34" spans="1:6" ht="12">
      <c r="A34" s="219" t="s">
        <v>197</v>
      </c>
      <c r="B34" s="219" t="s">
        <v>196</v>
      </c>
      <c r="C34" s="219" t="s">
        <v>199</v>
      </c>
      <c r="D34" s="220" t="s">
        <v>200</v>
      </c>
      <c r="E34" s="221"/>
      <c r="F34" s="8"/>
    </row>
    <row r="35" spans="1:6" ht="12.75" thickBot="1">
      <c r="A35" s="222" t="s">
        <v>195</v>
      </c>
      <c r="B35" s="222" t="s">
        <v>198</v>
      </c>
      <c r="C35" s="222" t="s">
        <v>195</v>
      </c>
      <c r="D35" s="223" t="s">
        <v>201</v>
      </c>
      <c r="E35" s="221"/>
      <c r="F35" s="8"/>
    </row>
    <row r="36" spans="1:4" ht="12">
      <c r="A36" s="16" t="s">
        <v>204</v>
      </c>
      <c r="B36" s="47" t="s">
        <v>205</v>
      </c>
      <c r="C36" s="47" t="s">
        <v>206</v>
      </c>
      <c r="D36" s="17" t="s">
        <v>208</v>
      </c>
    </row>
    <row r="37" spans="1:4" ht="12.75" thickBot="1">
      <c r="A37" s="15" t="s">
        <v>203</v>
      </c>
      <c r="B37" s="20" t="s">
        <v>200</v>
      </c>
      <c r="C37" s="20" t="s">
        <v>207</v>
      </c>
      <c r="D37" s="12" t="s">
        <v>209</v>
      </c>
    </row>
    <row r="38" spans="1:4" ht="12.75" thickBot="1">
      <c r="A38" s="15" t="s">
        <v>202</v>
      </c>
      <c r="B38" s="195">
        <v>12.64</v>
      </c>
      <c r="C38" s="224">
        <f>J13</f>
        <v>58.29</v>
      </c>
      <c r="D38" s="145">
        <f>B38/C38</f>
        <v>0.21684680048035684</v>
      </c>
    </row>
    <row r="41" spans="1:8" ht="12">
      <c r="A41" s="1" t="s">
        <v>214</v>
      </c>
      <c r="D41" s="1" t="s">
        <v>215</v>
      </c>
      <c r="H41" s="71">
        <f>4000/9</f>
        <v>444.44444444444446</v>
      </c>
    </row>
    <row r="42" ht="12">
      <c r="D42" s="1"/>
    </row>
    <row r="43" spans="4:5" ht="12">
      <c r="D43" t="s">
        <v>185</v>
      </c>
      <c r="E43" s="149"/>
    </row>
    <row r="44" spans="4:5" ht="12">
      <c r="D44" t="s">
        <v>36</v>
      </c>
      <c r="E44" s="149"/>
    </row>
    <row r="45" spans="4:5" ht="12">
      <c r="D45" t="s">
        <v>35</v>
      </c>
      <c r="E45" s="149"/>
    </row>
    <row r="46" ht="12.75" thickBot="1"/>
    <row r="47" spans="1:9" ht="12">
      <c r="A47" s="54" t="s">
        <v>64</v>
      </c>
      <c r="B47" s="159"/>
      <c r="D47" s="54" t="s">
        <v>65</v>
      </c>
      <c r="E47" s="159"/>
      <c r="I47" s="71">
        <f>5/0.75</f>
        <v>6.666666666666667</v>
      </c>
    </row>
    <row r="48" spans="1:5" ht="12.75" thickBot="1">
      <c r="A48" s="55" t="s">
        <v>63</v>
      </c>
      <c r="B48" s="160"/>
      <c r="D48" s="55" t="s">
        <v>68</v>
      </c>
      <c r="E48" s="160"/>
    </row>
    <row r="51" ht="12">
      <c r="A51" s="1" t="s">
        <v>122</v>
      </c>
    </row>
    <row r="52" ht="12.75" thickBot="1">
      <c r="D52" s="30"/>
    </row>
    <row r="53" spans="1:10" ht="12.75" thickBot="1">
      <c r="A53" s="37" t="s">
        <v>38</v>
      </c>
      <c r="B53" s="139">
        <f>J11</f>
        <v>1.58</v>
      </c>
      <c r="C53" s="83"/>
      <c r="D53" s="45"/>
      <c r="E53" s="97"/>
      <c r="F53" s="82"/>
      <c r="G53" s="97"/>
      <c r="H53" s="97"/>
      <c r="I53" s="97"/>
      <c r="J53" s="82"/>
    </row>
    <row r="54" spans="1:10" ht="12">
      <c r="A54" s="16" t="s">
        <v>111</v>
      </c>
      <c r="B54" s="47"/>
      <c r="C54" s="84"/>
      <c r="D54" s="56" t="s">
        <v>148</v>
      </c>
      <c r="E54" s="98"/>
      <c r="F54" s="80"/>
      <c r="G54" s="98"/>
      <c r="H54" s="99" t="s">
        <v>116</v>
      </c>
      <c r="I54" s="98"/>
      <c r="J54" s="80"/>
    </row>
    <row r="55" spans="1:10" ht="12.75" thickBot="1">
      <c r="A55" s="15" t="s">
        <v>110</v>
      </c>
      <c r="B55" s="85">
        <f>MIN(D55:H55)</f>
        <v>0.21</v>
      </c>
      <c r="C55" s="86"/>
      <c r="D55" s="41">
        <f>H29</f>
        <v>0.25568708343804075</v>
      </c>
      <c r="E55" s="100"/>
      <c r="F55" s="81"/>
      <c r="G55" s="100"/>
      <c r="H55" s="161">
        <v>0.21</v>
      </c>
      <c r="I55" s="100"/>
      <c r="J55" s="81"/>
    </row>
    <row r="56" spans="1:10" ht="12">
      <c r="A56" s="16" t="s">
        <v>111</v>
      </c>
      <c r="B56" s="80"/>
      <c r="C56" s="84"/>
      <c r="D56" s="40" t="s">
        <v>109</v>
      </c>
      <c r="E56" s="98"/>
      <c r="F56" s="80"/>
      <c r="G56" s="98"/>
      <c r="H56" s="98" t="s">
        <v>117</v>
      </c>
      <c r="I56" s="98"/>
      <c r="J56" s="80"/>
    </row>
    <row r="57" spans="1:10" ht="12.75" thickBot="1">
      <c r="A57" s="15" t="s">
        <v>112</v>
      </c>
      <c r="B57" s="225">
        <f>MIN(D57:H57)</f>
        <v>12</v>
      </c>
      <c r="C57" s="226"/>
      <c r="D57" s="227">
        <f>B55*2*100</f>
        <v>42</v>
      </c>
      <c r="E57" s="228"/>
      <c r="F57" s="229"/>
      <c r="G57" s="228"/>
      <c r="H57" s="230">
        <v>12</v>
      </c>
      <c r="I57" s="100"/>
      <c r="J57" s="81"/>
    </row>
    <row r="58" spans="1:10" ht="12">
      <c r="A58" s="38" t="s">
        <v>113</v>
      </c>
      <c r="B58" s="47"/>
      <c r="C58" s="8"/>
      <c r="D58" s="3"/>
      <c r="E58" s="8"/>
      <c r="F58" s="8"/>
      <c r="G58" s="8"/>
      <c r="H58" s="8"/>
      <c r="I58" s="8"/>
      <c r="J58" s="8"/>
    </row>
    <row r="59" spans="1:10" ht="12.75" thickBot="1">
      <c r="A59" s="15" t="s">
        <v>114</v>
      </c>
      <c r="B59" s="85">
        <v>0.15</v>
      </c>
      <c r="C59" s="8"/>
      <c r="D59" s="3"/>
      <c r="E59" s="8"/>
      <c r="F59" s="8"/>
      <c r="G59" s="8"/>
      <c r="H59" s="8"/>
      <c r="I59" s="8"/>
      <c r="J59" s="8"/>
    </row>
    <row r="60" spans="1:2" ht="12">
      <c r="A60" s="16" t="s">
        <v>111</v>
      </c>
      <c r="B60" s="80"/>
    </row>
    <row r="61" spans="1:2" ht="12.75" thickBot="1">
      <c r="A61" s="20" t="s">
        <v>118</v>
      </c>
      <c r="B61" s="231">
        <f>FV(B55,10,,-J11)</f>
        <v>10.629449919934446</v>
      </c>
    </row>
    <row r="62" spans="1:2" ht="12">
      <c r="A62" s="47" t="s">
        <v>111</v>
      </c>
      <c r="B62" s="80"/>
    </row>
    <row r="63" spans="1:2" ht="12.75" thickBot="1">
      <c r="A63" s="20" t="s">
        <v>119</v>
      </c>
      <c r="B63" s="231">
        <f>B61*B57</f>
        <v>127.55339903921336</v>
      </c>
    </row>
    <row r="64" spans="1:2" ht="12">
      <c r="A64" s="47" t="s">
        <v>125</v>
      </c>
      <c r="B64" s="80"/>
    </row>
    <row r="65" spans="1:2" ht="12.75" thickBot="1">
      <c r="A65" s="20" t="s">
        <v>37</v>
      </c>
      <c r="B65" s="231">
        <f>PV(B59,10,,-B63)</f>
        <v>31.529249456353043</v>
      </c>
    </row>
    <row r="66" spans="1:2" ht="12">
      <c r="A66" s="47" t="s">
        <v>120</v>
      </c>
      <c r="B66" s="80"/>
    </row>
    <row r="67" spans="1:2" ht="12.75" thickBot="1">
      <c r="A67" s="20" t="s">
        <v>121</v>
      </c>
      <c r="B67" s="89">
        <v>0.5</v>
      </c>
    </row>
    <row r="68" spans="1:10" ht="12">
      <c r="A68" s="54" t="s">
        <v>126</v>
      </c>
      <c r="B68" s="80"/>
      <c r="C68" s="84"/>
      <c r="D68" s="56" t="s">
        <v>140</v>
      </c>
      <c r="E68" s="98"/>
      <c r="F68" s="80"/>
      <c r="G68" s="98"/>
      <c r="H68" s="99" t="s">
        <v>124</v>
      </c>
      <c r="I68" s="98"/>
      <c r="J68" s="80"/>
    </row>
    <row r="69" spans="1:10" ht="12.75" thickBot="1">
      <c r="A69" s="55" t="s">
        <v>62</v>
      </c>
      <c r="B69" s="231">
        <f>B65*(1-B67)</f>
        <v>15.764624728176521</v>
      </c>
      <c r="C69" s="226"/>
      <c r="D69" s="163">
        <v>22.35</v>
      </c>
      <c r="E69" s="232">
        <f>D69/B65</f>
        <v>0.7088655894248237</v>
      </c>
      <c r="F69" s="229"/>
      <c r="G69" s="228"/>
      <c r="H69" s="214">
        <v>39330</v>
      </c>
      <c r="I69" s="100"/>
      <c r="J69" s="81"/>
    </row>
    <row r="71" ht="12.75" thickBot="1"/>
    <row r="72" spans="1:3" ht="12">
      <c r="A72" s="106" t="s">
        <v>69</v>
      </c>
      <c r="B72" s="109" t="s">
        <v>70</v>
      </c>
      <c r="C72" s="107" t="s">
        <v>72</v>
      </c>
    </row>
    <row r="73" spans="1:3" ht="12.75" thickBot="1">
      <c r="A73" s="15"/>
      <c r="B73" s="110" t="s">
        <v>71</v>
      </c>
      <c r="C73" s="108" t="s">
        <v>71</v>
      </c>
    </row>
    <row r="74" spans="1:3" ht="12">
      <c r="A74" s="58" t="s">
        <v>73</v>
      </c>
      <c r="B74" s="165"/>
      <c r="C74" s="166"/>
    </row>
    <row r="75" spans="1:3" ht="12">
      <c r="A75" s="59" t="s">
        <v>74</v>
      </c>
      <c r="B75" s="167"/>
      <c r="C75" s="168"/>
    </row>
    <row r="76" spans="1:3" ht="12.75" thickBot="1">
      <c r="A76" s="60" t="s">
        <v>75</v>
      </c>
      <c r="B76" s="169"/>
      <c r="C76" s="17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7">
      <selection activeCell="D69" sqref="D69"/>
    </sheetView>
  </sheetViews>
  <sheetFormatPr defaultColWidth="8.8515625" defaultRowHeight="12.75"/>
  <cols>
    <col min="1" max="1" width="19.28125" style="0" customWidth="1"/>
    <col min="2" max="2" width="10.421875" style="71" customWidth="1"/>
    <col min="3" max="3" width="10.8515625" style="71" bestFit="1" customWidth="1"/>
    <col min="4" max="4" width="13.140625" style="0" customWidth="1"/>
    <col min="5" max="5" width="10.140625" style="71" customWidth="1"/>
    <col min="6" max="6" width="10.421875" style="71" customWidth="1"/>
    <col min="7" max="7" width="11.28125" style="71" bestFit="1" customWidth="1"/>
    <col min="8" max="8" width="13.28125" style="71" customWidth="1"/>
    <col min="9" max="9" width="11.28125" style="71" bestFit="1" customWidth="1"/>
    <col min="10" max="10" width="14.421875" style="71" customWidth="1"/>
    <col min="11" max="11" width="11.28125" style="71" bestFit="1" customWidth="1"/>
  </cols>
  <sheetData>
    <row r="1" spans="1:2" ht="12">
      <c r="A1" s="1" t="s">
        <v>185</v>
      </c>
      <c r="B1" s="147"/>
    </row>
    <row r="2" spans="1:2" ht="15">
      <c r="A2" s="1" t="s">
        <v>189</v>
      </c>
      <c r="B2" s="148"/>
    </row>
    <row r="3" spans="1:2" ht="12">
      <c r="A3" s="1" t="s">
        <v>186</v>
      </c>
      <c r="B3" s="149"/>
    </row>
    <row r="4" spans="1:2" ht="12">
      <c r="A4" s="1" t="s">
        <v>187</v>
      </c>
      <c r="B4" s="147"/>
    </row>
    <row r="5" spans="1:2" ht="12">
      <c r="A5" s="1" t="s">
        <v>188</v>
      </c>
      <c r="B5" s="214"/>
    </row>
    <row r="6" spans="1:2" ht="12">
      <c r="A6" s="1"/>
      <c r="B6" s="215"/>
    </row>
    <row r="7" spans="1:2" ht="12">
      <c r="A7" s="1" t="s">
        <v>82</v>
      </c>
      <c r="B7" s="215"/>
    </row>
    <row r="8" ht="12.75" thickBot="1"/>
    <row r="9" spans="1:11" ht="12.75" thickBot="1">
      <c r="A9" s="5" t="s">
        <v>77</v>
      </c>
      <c r="B9" s="104">
        <v>1999</v>
      </c>
      <c r="C9" s="73">
        <v>2000</v>
      </c>
      <c r="D9" s="6">
        <v>2001</v>
      </c>
      <c r="E9" s="104">
        <v>2002</v>
      </c>
      <c r="F9" s="73">
        <v>2003</v>
      </c>
      <c r="G9" s="6">
        <v>2004</v>
      </c>
      <c r="H9" s="104">
        <v>2005</v>
      </c>
      <c r="I9" s="73">
        <v>2006</v>
      </c>
      <c r="J9" s="6">
        <v>2007</v>
      </c>
      <c r="K9" s="104">
        <v>2008</v>
      </c>
    </row>
    <row r="10" spans="1:12" ht="12">
      <c r="A10" s="4" t="s">
        <v>191</v>
      </c>
      <c r="B10" s="216">
        <v>47.28</v>
      </c>
      <c r="C10" s="216">
        <v>85</v>
      </c>
      <c r="D10" s="216">
        <v>221</v>
      </c>
      <c r="E10" s="216">
        <v>294</v>
      </c>
      <c r="F10" s="216">
        <v>307</v>
      </c>
      <c r="G10" s="216">
        <v>595</v>
      </c>
      <c r="H10" s="216">
        <v>1351</v>
      </c>
      <c r="I10" s="216">
        <v>2066</v>
      </c>
      <c r="J10" s="216">
        <v>3037</v>
      </c>
      <c r="K10" s="217">
        <v>6009</v>
      </c>
      <c r="L10" s="30"/>
    </row>
    <row r="11" spans="1:11" s="142" customFormat="1" ht="12">
      <c r="A11" s="141" t="s">
        <v>192</v>
      </c>
      <c r="B11" s="153">
        <v>0.02</v>
      </c>
      <c r="C11" s="153">
        <v>0.02</v>
      </c>
      <c r="D11" s="153">
        <v>-0.02</v>
      </c>
      <c r="E11" s="153">
        <v>-0.06</v>
      </c>
      <c r="F11" s="153">
        <v>-0.32</v>
      </c>
      <c r="G11" s="153">
        <v>0.1</v>
      </c>
      <c r="H11" s="153">
        <v>0.35</v>
      </c>
      <c r="I11" s="153">
        <v>0.64</v>
      </c>
      <c r="J11" s="153">
        <v>1.1</v>
      </c>
      <c r="K11" s="205">
        <v>2.26</v>
      </c>
    </row>
    <row r="12" spans="1:11" ht="12">
      <c r="A12" s="4" t="s">
        <v>193</v>
      </c>
      <c r="B12" s="153">
        <v>0.28</v>
      </c>
      <c r="C12" s="153">
        <v>0.73</v>
      </c>
      <c r="D12" s="153">
        <v>1.92</v>
      </c>
      <c r="E12" s="153">
        <v>1.85</v>
      </c>
      <c r="F12" s="153">
        <v>1.53</v>
      </c>
      <c r="G12" s="153">
        <v>3.1</v>
      </c>
      <c r="H12" s="153">
        <v>3.49</v>
      </c>
      <c r="I12" s="153">
        <v>3.58</v>
      </c>
      <c r="J12" s="153">
        <v>4.45</v>
      </c>
      <c r="K12" s="205">
        <v>6.99</v>
      </c>
    </row>
    <row r="13" spans="1:11" ht="12.75" thickBot="1">
      <c r="A13" s="110" t="s">
        <v>194</v>
      </c>
      <c r="B13" s="120"/>
      <c r="C13" s="120"/>
      <c r="D13" s="121"/>
      <c r="E13" s="120"/>
      <c r="F13" s="120"/>
      <c r="G13" s="155">
        <v>64</v>
      </c>
      <c r="H13" s="155">
        <v>278</v>
      </c>
      <c r="I13" s="155">
        <v>151</v>
      </c>
      <c r="J13" s="155">
        <v>736</v>
      </c>
      <c r="K13" s="156">
        <v>1577</v>
      </c>
    </row>
    <row r="14" spans="1:11" ht="12">
      <c r="A14" s="117" t="s">
        <v>83</v>
      </c>
      <c r="B14" s="122"/>
      <c r="C14" s="122"/>
      <c r="D14" s="123"/>
      <c r="E14" s="122"/>
      <c r="F14" s="122"/>
      <c r="G14" s="157"/>
      <c r="H14" s="157"/>
      <c r="I14" s="157"/>
      <c r="J14" s="157"/>
      <c r="K14" s="158"/>
    </row>
    <row r="15" spans="1:11" ht="12">
      <c r="A15" s="11"/>
      <c r="B15" s="31"/>
      <c r="C15" s="31"/>
      <c r="D15" s="7"/>
      <c r="E15" s="31"/>
      <c r="F15" s="31"/>
      <c r="G15" s="31"/>
      <c r="H15" s="31"/>
      <c r="I15" s="31"/>
      <c r="J15" s="31"/>
      <c r="K15" s="31"/>
    </row>
    <row r="16" ht="12">
      <c r="A16" s="11" t="s">
        <v>81</v>
      </c>
    </row>
    <row r="17" ht="12.75" thickBot="1"/>
    <row r="18" spans="1:11" ht="12.75" thickBot="1">
      <c r="A18" s="5" t="str">
        <f>A9</f>
        <v>Year (Month =   )</v>
      </c>
      <c r="B18" s="104">
        <f>B9</f>
        <v>1999</v>
      </c>
      <c r="C18" s="104">
        <f aca="true" t="shared" si="0" ref="C18:K18">C9</f>
        <v>2000</v>
      </c>
      <c r="D18" s="104">
        <f t="shared" si="0"/>
        <v>2001</v>
      </c>
      <c r="E18" s="104">
        <f t="shared" si="0"/>
        <v>2002</v>
      </c>
      <c r="F18" s="104">
        <f t="shared" si="0"/>
        <v>2003</v>
      </c>
      <c r="G18" s="104">
        <f t="shared" si="0"/>
        <v>2004</v>
      </c>
      <c r="H18" s="104">
        <f t="shared" si="0"/>
        <v>2005</v>
      </c>
      <c r="I18" s="104">
        <f t="shared" si="0"/>
        <v>2006</v>
      </c>
      <c r="J18" s="104">
        <f t="shared" si="0"/>
        <v>2007</v>
      </c>
      <c r="K18" s="104">
        <f t="shared" si="0"/>
        <v>2008</v>
      </c>
    </row>
    <row r="19" spans="1:12" ht="12">
      <c r="A19" s="4" t="s">
        <v>191</v>
      </c>
      <c r="B19" s="132">
        <f>B10/B10</f>
        <v>1</v>
      </c>
      <c r="C19" s="124">
        <f>C10/$B10</f>
        <v>1.7978003384094754</v>
      </c>
      <c r="D19" s="204">
        <f aca="true" t="shared" si="1" ref="D19:K19">D10/$B10</f>
        <v>4.674280879864636</v>
      </c>
      <c r="E19" s="124">
        <f t="shared" si="1"/>
        <v>6.218274111675127</v>
      </c>
      <c r="F19" s="124">
        <f t="shared" si="1"/>
        <v>6.493231810490694</v>
      </c>
      <c r="G19" s="124">
        <f>H10/$B10</f>
        <v>28.57445008460237</v>
      </c>
      <c r="H19" s="124">
        <f>I10/$B10</f>
        <v>43.69712351945854</v>
      </c>
      <c r="I19" s="124">
        <f>J10/$B10</f>
        <v>64.23434856175973</v>
      </c>
      <c r="J19" s="124" t="e">
        <f>#REF!/$B10</f>
        <v>#REF!</v>
      </c>
      <c r="K19" s="125">
        <f t="shared" si="1"/>
        <v>127.09390862944161</v>
      </c>
      <c r="L19" s="30"/>
    </row>
    <row r="20" spans="1:11" ht="12">
      <c r="A20" s="4" t="s">
        <v>192</v>
      </c>
      <c r="B20" s="134">
        <f>B11/B11</f>
        <v>1</v>
      </c>
      <c r="C20" s="126">
        <f aca="true" t="shared" si="2" ref="C20:K21">C11/$B11</f>
        <v>1</v>
      </c>
      <c r="D20" s="128">
        <f t="shared" si="2"/>
        <v>-1</v>
      </c>
      <c r="E20" s="126">
        <f t="shared" si="2"/>
        <v>-3</v>
      </c>
      <c r="F20" s="126">
        <f t="shared" si="2"/>
        <v>-16</v>
      </c>
      <c r="G20" s="126">
        <f t="shared" si="2"/>
        <v>5</v>
      </c>
      <c r="H20" s="126">
        <f t="shared" si="2"/>
        <v>17.5</v>
      </c>
      <c r="I20" s="126">
        <f t="shared" si="2"/>
        <v>32</v>
      </c>
      <c r="J20" s="126">
        <f t="shared" si="2"/>
        <v>55</v>
      </c>
      <c r="K20" s="127">
        <f t="shared" si="2"/>
        <v>112.99999999999999</v>
      </c>
    </row>
    <row r="21" spans="1:11" ht="12">
      <c r="A21" s="4" t="s">
        <v>193</v>
      </c>
      <c r="B21" s="134">
        <f>B12/B12</f>
        <v>1</v>
      </c>
      <c r="C21" s="126">
        <f t="shared" si="2"/>
        <v>2.6071428571428568</v>
      </c>
      <c r="D21" s="128">
        <f t="shared" si="2"/>
        <v>6.857142857142856</v>
      </c>
      <c r="E21" s="126">
        <f t="shared" si="2"/>
        <v>6.607142857142857</v>
      </c>
      <c r="F21" s="126">
        <f t="shared" si="2"/>
        <v>5.4642857142857135</v>
      </c>
      <c r="G21" s="126">
        <f t="shared" si="2"/>
        <v>11.071428571428571</v>
      </c>
      <c r="H21" s="126">
        <f t="shared" si="2"/>
        <v>12.464285714285714</v>
      </c>
      <c r="I21" s="126">
        <f t="shared" si="2"/>
        <v>12.785714285714285</v>
      </c>
      <c r="J21" s="126">
        <f t="shared" si="2"/>
        <v>15.892857142857142</v>
      </c>
      <c r="K21" s="127">
        <f t="shared" si="2"/>
        <v>24.96428571428571</v>
      </c>
    </row>
    <row r="22" spans="1:11" ht="12.75" thickBot="1">
      <c r="A22" s="110" t="s">
        <v>194</v>
      </c>
      <c r="B22" s="129"/>
      <c r="C22" s="130"/>
      <c r="D22" s="131"/>
      <c r="E22" s="130"/>
      <c r="F22" s="130"/>
      <c r="G22" s="76">
        <f>G13/G13</f>
        <v>1</v>
      </c>
      <c r="H22" s="76">
        <f>H13/$G$13</f>
        <v>4.34375</v>
      </c>
      <c r="I22" s="76">
        <f>I13/$G$13</f>
        <v>2.359375</v>
      </c>
      <c r="J22" s="76">
        <f>J13/$G$13</f>
        <v>11.5</v>
      </c>
      <c r="K22" s="76">
        <f>K13/$G$13</f>
        <v>24.640625</v>
      </c>
    </row>
    <row r="23" spans="1:11" ht="12">
      <c r="A23" s="11"/>
      <c r="B23" s="75"/>
      <c r="C23" s="75"/>
      <c r="D23" s="57"/>
      <c r="E23" s="75"/>
      <c r="F23" s="75"/>
      <c r="G23" s="75"/>
      <c r="H23" s="75"/>
      <c r="I23" s="75"/>
      <c r="J23" s="75"/>
      <c r="K23" s="75"/>
    </row>
    <row r="24" spans="1:11" ht="12">
      <c r="A24" s="11"/>
      <c r="B24" s="75"/>
      <c r="C24" s="75"/>
      <c r="D24" s="57"/>
      <c r="E24" s="75"/>
      <c r="F24" s="75"/>
      <c r="G24" s="75"/>
      <c r="H24" s="75"/>
      <c r="I24" s="75"/>
      <c r="J24" s="75"/>
      <c r="K24" s="75"/>
    </row>
    <row r="25" spans="1:11" ht="12">
      <c r="A25" s="11" t="s">
        <v>210</v>
      </c>
      <c r="B25" s="75"/>
      <c r="C25" s="75"/>
      <c r="D25" s="57"/>
      <c r="E25" s="75"/>
      <c r="F25" s="75"/>
      <c r="G25" s="75"/>
      <c r="H25" s="75"/>
      <c r="I25" s="75"/>
      <c r="J25" s="75"/>
      <c r="K25" s="75"/>
    </row>
    <row r="26" spans="1:11" ht="12.75" thickBot="1">
      <c r="A26" s="11"/>
      <c r="B26" s="31"/>
      <c r="C26" s="31"/>
      <c r="D26" s="7"/>
      <c r="E26" s="31"/>
      <c r="F26" s="31"/>
      <c r="G26" s="31"/>
      <c r="H26" s="31"/>
      <c r="I26" s="31"/>
      <c r="J26" s="31"/>
      <c r="K26" s="31"/>
    </row>
    <row r="27" spans="1:12" s="25" customFormat="1" ht="12.75" thickBot="1">
      <c r="A27" s="111"/>
      <c r="B27" s="116" t="s">
        <v>78</v>
      </c>
      <c r="C27" s="112"/>
      <c r="D27" s="113"/>
      <c r="E27" s="116" t="s">
        <v>192</v>
      </c>
      <c r="F27" s="112"/>
      <c r="G27" s="113"/>
      <c r="H27" s="116" t="s">
        <v>79</v>
      </c>
      <c r="I27" s="112"/>
      <c r="J27" s="114"/>
      <c r="K27" s="116" t="s">
        <v>80</v>
      </c>
      <c r="L27" s="115"/>
    </row>
    <row r="28" spans="1:12" s="25" customFormat="1" ht="12">
      <c r="A28" s="26">
        <v>10</v>
      </c>
      <c r="B28" s="77">
        <v>5</v>
      </c>
      <c r="C28" s="78">
        <v>1</v>
      </c>
      <c r="D28" s="26">
        <v>10</v>
      </c>
      <c r="E28" s="77">
        <v>5</v>
      </c>
      <c r="F28" s="78">
        <v>1</v>
      </c>
      <c r="G28" s="95">
        <v>10</v>
      </c>
      <c r="H28" s="77">
        <v>5</v>
      </c>
      <c r="I28" s="78">
        <v>1</v>
      </c>
      <c r="J28" s="96">
        <v>10</v>
      </c>
      <c r="K28" s="77">
        <v>5</v>
      </c>
      <c r="L28" s="27">
        <v>1</v>
      </c>
    </row>
    <row r="29" spans="1:12" s="137" customFormat="1" ht="12.75" thickBot="1">
      <c r="A29" s="135" t="e">
        <f>RATE(9,,-$B$10,$K$10)</f>
        <v>#NUM!</v>
      </c>
      <c r="B29" s="135">
        <f>RATE(4,,-$H$10,$K$10)</f>
        <v>0.4522343792524073</v>
      </c>
      <c r="C29" s="135">
        <f>RATE(1,,-$J$10,$K$10)</f>
        <v>0.9785972999670729</v>
      </c>
      <c r="D29" s="136" t="e">
        <f>RATE(9,,-$B$11,$K$11)</f>
        <v>#NUM!</v>
      </c>
      <c r="E29" s="135">
        <f>RATE(4,,-$G$11,$K$11)</f>
        <v>1.1803544963151957</v>
      </c>
      <c r="F29" s="135">
        <f>RATE(1,,-$J$11,$K$11)</f>
        <v>1.0545454545454538</v>
      </c>
      <c r="G29" s="135">
        <f>RATE(9,,-$B$12,$K$12)</f>
        <v>0.4297420248352817</v>
      </c>
      <c r="H29" s="135">
        <f>RATE(4,,-$G$12,$K$12)</f>
        <v>0.2254028060212302</v>
      </c>
      <c r="I29" s="135">
        <f>RATE(1,,-$J$12,$K$12)</f>
        <v>0.5707865168539326</v>
      </c>
      <c r="J29" s="175" t="s">
        <v>84</v>
      </c>
      <c r="K29" s="135">
        <f>RATE(4,,-$G$13,$K$13)</f>
        <v>1.2279884229789084</v>
      </c>
      <c r="L29" s="196">
        <f>RATE(1,,-$J$13,$K$13)</f>
        <v>1.142663043478261</v>
      </c>
    </row>
    <row r="32" ht="12">
      <c r="A32" s="11" t="s">
        <v>19</v>
      </c>
    </row>
    <row r="33" ht="12.75" thickBot="1"/>
    <row r="34" spans="1:6" ht="12">
      <c r="A34" s="13" t="s">
        <v>197</v>
      </c>
      <c r="B34" s="13" t="s">
        <v>196</v>
      </c>
      <c r="C34" s="13" t="s">
        <v>199</v>
      </c>
      <c r="D34" s="23" t="s">
        <v>200</v>
      </c>
      <c r="E34" s="29"/>
      <c r="F34" s="8"/>
    </row>
    <row r="35" spans="1:6" ht="12.75" thickBot="1">
      <c r="A35" s="14" t="s">
        <v>195</v>
      </c>
      <c r="B35" s="14" t="s">
        <v>198</v>
      </c>
      <c r="C35" s="14" t="s">
        <v>195</v>
      </c>
      <c r="D35" s="24" t="s">
        <v>201</v>
      </c>
      <c r="E35" s="29"/>
      <c r="F35" s="8"/>
    </row>
    <row r="36" spans="1:4" ht="12">
      <c r="A36" s="16" t="s">
        <v>204</v>
      </c>
      <c r="B36" s="47" t="s">
        <v>205</v>
      </c>
      <c r="C36" s="47" t="s">
        <v>206</v>
      </c>
      <c r="D36" s="17" t="s">
        <v>208</v>
      </c>
    </row>
    <row r="37" spans="1:4" ht="12.75" thickBot="1">
      <c r="A37" s="15" t="s">
        <v>203</v>
      </c>
      <c r="B37" s="20" t="s">
        <v>200</v>
      </c>
      <c r="C37" s="20" t="s">
        <v>207</v>
      </c>
      <c r="D37" s="12" t="s">
        <v>209</v>
      </c>
    </row>
    <row r="38" spans="1:4" ht="12.75" thickBot="1">
      <c r="A38" s="15" t="s">
        <v>202</v>
      </c>
      <c r="B38" s="195">
        <v>7.26</v>
      </c>
      <c r="C38" s="224">
        <f>K13</f>
        <v>1577</v>
      </c>
      <c r="D38" s="94">
        <f>B38/C38</f>
        <v>0.004603677869372226</v>
      </c>
    </row>
    <row r="41" spans="1:4" ht="12">
      <c r="A41" s="1" t="s">
        <v>214</v>
      </c>
      <c r="D41" s="1" t="s">
        <v>215</v>
      </c>
    </row>
    <row r="42" ht="12">
      <c r="D42" s="1"/>
    </row>
    <row r="43" spans="4:5" ht="12">
      <c r="D43" t="s">
        <v>185</v>
      </c>
      <c r="E43" s="149"/>
    </row>
    <row r="44" spans="4:5" ht="12">
      <c r="D44" t="s">
        <v>36</v>
      </c>
      <c r="E44" s="149"/>
    </row>
    <row r="45" spans="4:5" ht="12">
      <c r="D45" t="s">
        <v>35</v>
      </c>
      <c r="E45" s="149"/>
    </row>
    <row r="46" ht="12.75" thickBot="1"/>
    <row r="47" spans="1:5" ht="12">
      <c r="A47" s="54" t="s">
        <v>64</v>
      </c>
      <c r="B47" s="159"/>
      <c r="D47" s="54" t="s">
        <v>65</v>
      </c>
      <c r="E47" s="159"/>
    </row>
    <row r="48" spans="1:5" ht="12.75" thickBot="1">
      <c r="A48" s="55" t="s">
        <v>63</v>
      </c>
      <c r="B48" s="160"/>
      <c r="D48" s="55" t="s">
        <v>68</v>
      </c>
      <c r="E48" s="160"/>
    </row>
    <row r="51" ht="12">
      <c r="A51" s="1" t="s">
        <v>122</v>
      </c>
    </row>
    <row r="52" ht="12.75" thickBot="1">
      <c r="D52" s="30"/>
    </row>
    <row r="53" spans="1:10" ht="12.75" thickBot="1">
      <c r="A53" s="37" t="s">
        <v>38</v>
      </c>
      <c r="B53" s="139">
        <f>K11</f>
        <v>2.26</v>
      </c>
      <c r="C53" s="83"/>
      <c r="D53" s="45"/>
      <c r="E53" s="97"/>
      <c r="F53" s="82"/>
      <c r="G53" s="97"/>
      <c r="H53" s="97"/>
      <c r="I53" s="97"/>
      <c r="J53" s="82"/>
    </row>
    <row r="54" spans="1:10" ht="12">
      <c r="A54" s="16" t="s">
        <v>111</v>
      </c>
      <c r="B54" s="47"/>
      <c r="C54" s="84"/>
      <c r="D54" s="56" t="s">
        <v>148</v>
      </c>
      <c r="E54" s="98"/>
      <c r="F54" s="80"/>
      <c r="G54" s="98"/>
      <c r="H54" s="99" t="s">
        <v>116</v>
      </c>
      <c r="I54" s="98"/>
      <c r="J54" s="80"/>
    </row>
    <row r="55" spans="1:10" ht="12.75" thickBot="1">
      <c r="A55" s="15" t="s">
        <v>110</v>
      </c>
      <c r="B55" s="85">
        <f>MIN(D55:H55)</f>
        <v>0.2254028060212302</v>
      </c>
      <c r="C55" s="86"/>
      <c r="D55" s="41">
        <f>H29</f>
        <v>0.2254028060212302</v>
      </c>
      <c r="E55" s="100"/>
      <c r="F55" s="81"/>
      <c r="G55" s="100"/>
      <c r="H55" s="161">
        <v>0.35</v>
      </c>
      <c r="I55" s="100"/>
      <c r="J55" s="81"/>
    </row>
    <row r="56" spans="1:10" ht="12">
      <c r="A56" s="16" t="s">
        <v>111</v>
      </c>
      <c r="B56" s="80"/>
      <c r="C56" s="84"/>
      <c r="D56" s="40" t="s">
        <v>109</v>
      </c>
      <c r="E56" s="98"/>
      <c r="F56" s="80"/>
      <c r="G56" s="98"/>
      <c r="H56" s="98" t="s">
        <v>117</v>
      </c>
      <c r="I56" s="98"/>
      <c r="J56" s="80"/>
    </row>
    <row r="57" spans="1:10" ht="12.75" thickBot="1">
      <c r="A57" s="15" t="s">
        <v>112</v>
      </c>
      <c r="B57" s="225">
        <f>MIN(D57:H57)</f>
        <v>16</v>
      </c>
      <c r="C57" s="226"/>
      <c r="D57" s="227">
        <f>B55*2*100</f>
        <v>45.08056120424604</v>
      </c>
      <c r="E57" s="228"/>
      <c r="F57" s="229"/>
      <c r="G57" s="228"/>
      <c r="H57" s="230">
        <v>16</v>
      </c>
      <c r="I57" s="100"/>
      <c r="J57" s="81"/>
    </row>
    <row r="58" spans="1:10" ht="12">
      <c r="A58" s="38" t="s">
        <v>113</v>
      </c>
      <c r="B58" s="47"/>
      <c r="C58" s="8"/>
      <c r="D58" s="3"/>
      <c r="E58" s="8"/>
      <c r="F58" s="8"/>
      <c r="G58" s="8"/>
      <c r="H58" s="8"/>
      <c r="I58" s="8"/>
      <c r="J58" s="8"/>
    </row>
    <row r="59" spans="1:10" ht="12.75" thickBot="1">
      <c r="A59" s="15" t="s">
        <v>114</v>
      </c>
      <c r="B59" s="85">
        <v>0.15</v>
      </c>
      <c r="C59" s="8"/>
      <c r="D59" s="3"/>
      <c r="E59" s="8"/>
      <c r="F59" s="8"/>
      <c r="G59" s="8"/>
      <c r="H59" s="8"/>
      <c r="I59" s="8"/>
      <c r="J59" s="8"/>
    </row>
    <row r="60" spans="1:2" ht="12">
      <c r="A60" s="16" t="s">
        <v>111</v>
      </c>
      <c r="B60" s="80"/>
    </row>
    <row r="61" spans="1:2" ht="12.75" thickBot="1">
      <c r="A61" s="20" t="s">
        <v>118</v>
      </c>
      <c r="B61" s="231">
        <f>FV(B55,10,,-K11)</f>
        <v>17.25429201807625</v>
      </c>
    </row>
    <row r="62" spans="1:2" ht="12">
      <c r="A62" s="47" t="s">
        <v>111</v>
      </c>
      <c r="B62" s="80"/>
    </row>
    <row r="63" spans="1:2" ht="12.75" thickBot="1">
      <c r="A63" s="20" t="s">
        <v>119</v>
      </c>
      <c r="B63" s="231">
        <f>B61*B57</f>
        <v>276.06867228922</v>
      </c>
    </row>
    <row r="64" spans="1:2" ht="12">
      <c r="A64" s="47" t="s">
        <v>125</v>
      </c>
      <c r="B64" s="80"/>
    </row>
    <row r="65" spans="1:2" ht="12.75" thickBot="1">
      <c r="A65" s="20" t="s">
        <v>37</v>
      </c>
      <c r="B65" s="231">
        <f>PV(B59,10,,-B63)</f>
        <v>68.23995362926453</v>
      </c>
    </row>
    <row r="66" spans="1:2" ht="12">
      <c r="A66" s="47" t="s">
        <v>120</v>
      </c>
      <c r="B66" s="80"/>
    </row>
    <row r="67" spans="1:2" ht="12.75" thickBot="1">
      <c r="A67" s="20" t="s">
        <v>121</v>
      </c>
      <c r="B67" s="89">
        <v>0.5</v>
      </c>
    </row>
    <row r="68" spans="1:10" ht="12">
      <c r="A68" s="54" t="s">
        <v>126</v>
      </c>
      <c r="B68" s="80"/>
      <c r="C68" s="84"/>
      <c r="D68" s="56" t="s">
        <v>140</v>
      </c>
      <c r="E68" s="98"/>
      <c r="F68" s="80"/>
      <c r="G68" s="98"/>
      <c r="H68" s="99" t="s">
        <v>124</v>
      </c>
      <c r="I68" s="98"/>
      <c r="J68" s="80"/>
    </row>
    <row r="69" spans="1:10" ht="12.75" thickBot="1">
      <c r="A69" s="55" t="s">
        <v>62</v>
      </c>
      <c r="B69" s="231">
        <f>B65*(1-B67)</f>
        <v>34.11997681463227</v>
      </c>
      <c r="C69" s="226"/>
      <c r="D69" s="163"/>
      <c r="E69" s="101">
        <f>D69/B65</f>
        <v>0</v>
      </c>
      <c r="F69" s="229"/>
      <c r="G69" s="228"/>
      <c r="H69" s="164">
        <v>38876</v>
      </c>
      <c r="I69" s="100"/>
      <c r="J69" s="81"/>
    </row>
    <row r="71" ht="12.75" thickBot="1"/>
    <row r="72" spans="1:3" ht="12">
      <c r="A72" s="106" t="s">
        <v>69</v>
      </c>
      <c r="B72" s="109" t="s">
        <v>70</v>
      </c>
      <c r="C72" s="107" t="s">
        <v>72</v>
      </c>
    </row>
    <row r="73" spans="1:3" ht="12.75" thickBot="1">
      <c r="A73" s="15"/>
      <c r="B73" s="110" t="s">
        <v>71</v>
      </c>
      <c r="C73" s="108" t="s">
        <v>71</v>
      </c>
    </row>
    <row r="74" spans="1:3" ht="12">
      <c r="A74" s="58" t="s">
        <v>73</v>
      </c>
      <c r="B74" s="165"/>
      <c r="C74" s="166"/>
    </row>
    <row r="75" spans="1:3" ht="12">
      <c r="A75" s="59" t="s">
        <v>74</v>
      </c>
      <c r="B75" s="167"/>
      <c r="C75" s="168"/>
    </row>
    <row r="76" spans="1:3" ht="12.75" thickBot="1">
      <c r="A76" s="60" t="s">
        <v>75</v>
      </c>
      <c r="B76" s="169"/>
      <c r="C76" s="17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6"/>
  <sheetViews>
    <sheetView workbookViewId="0" topLeftCell="A1">
      <selection activeCell="B58" sqref="B58"/>
    </sheetView>
  </sheetViews>
  <sheetFormatPr defaultColWidth="8.8515625" defaultRowHeight="12.75"/>
  <cols>
    <col min="1" max="1" width="19.28125" style="0" customWidth="1"/>
    <col min="2" max="2" width="10.421875" style="71" customWidth="1"/>
    <col min="3" max="3" width="10.8515625" style="71" bestFit="1" customWidth="1"/>
    <col min="4" max="4" width="13.140625" style="0" customWidth="1"/>
    <col min="5" max="5" width="10.140625" style="71" customWidth="1"/>
    <col min="6" max="6" width="10.421875" style="71" customWidth="1"/>
    <col min="7" max="7" width="11.28125" style="71" bestFit="1" customWidth="1"/>
    <col min="8" max="8" width="13.28125" style="71" customWidth="1"/>
    <col min="9" max="9" width="11.28125" style="71" bestFit="1" customWidth="1"/>
    <col min="10" max="10" width="14.421875" style="71" customWidth="1"/>
    <col min="11" max="11" width="11.28125" style="71" bestFit="1" customWidth="1"/>
  </cols>
  <sheetData>
    <row r="1" spans="1:2" ht="12">
      <c r="A1" s="1" t="s">
        <v>185</v>
      </c>
      <c r="B1" s="147" t="s">
        <v>85</v>
      </c>
    </row>
    <row r="2" spans="1:2" ht="15">
      <c r="A2" s="1" t="s">
        <v>189</v>
      </c>
      <c r="B2" s="148" t="s">
        <v>86</v>
      </c>
    </row>
    <row r="3" spans="1:2" ht="12">
      <c r="A3" s="1" t="s">
        <v>186</v>
      </c>
      <c r="B3" s="149" t="s">
        <v>190</v>
      </c>
    </row>
    <row r="4" spans="1:2" ht="12">
      <c r="A4" s="1" t="s">
        <v>187</v>
      </c>
      <c r="B4" s="147" t="s">
        <v>182</v>
      </c>
    </row>
    <row r="5" spans="1:2" ht="12">
      <c r="A5" s="1" t="s">
        <v>188</v>
      </c>
      <c r="B5" s="150">
        <v>39330</v>
      </c>
    </row>
    <row r="6" spans="1:2" ht="12">
      <c r="A6" s="1"/>
      <c r="B6" s="72"/>
    </row>
    <row r="7" spans="1:2" ht="12">
      <c r="A7" s="1" t="s">
        <v>82</v>
      </c>
      <c r="B7" s="72"/>
    </row>
    <row r="8" ht="12.75" thickBot="1"/>
    <row r="9" spans="1:11" ht="12.75" thickBot="1">
      <c r="A9" s="5" t="s">
        <v>87</v>
      </c>
      <c r="B9" s="6">
        <v>1999</v>
      </c>
      <c r="C9" s="104">
        <v>2000</v>
      </c>
      <c r="D9" s="73">
        <v>2001</v>
      </c>
      <c r="E9" s="6">
        <v>2002</v>
      </c>
      <c r="F9" s="104">
        <v>2003</v>
      </c>
      <c r="G9" s="73">
        <v>2004</v>
      </c>
      <c r="H9" s="6">
        <v>2005</v>
      </c>
      <c r="I9" s="104">
        <v>2006</v>
      </c>
      <c r="J9" s="6">
        <v>2007</v>
      </c>
      <c r="K9" s="104">
        <v>2008</v>
      </c>
    </row>
    <row r="10" spans="1:12" ht="12">
      <c r="A10" s="4" t="s">
        <v>191</v>
      </c>
      <c r="B10" s="151">
        <v>17838</v>
      </c>
      <c r="C10" s="151">
        <v>21206.9</v>
      </c>
      <c r="D10" s="151">
        <v>24623</v>
      </c>
      <c r="E10" s="151">
        <v>28681.1</v>
      </c>
      <c r="F10" s="151">
        <v>32505.4</v>
      </c>
      <c r="G10" s="151">
        <v>37508.2</v>
      </c>
      <c r="H10" s="151">
        <v>42201.6</v>
      </c>
      <c r="I10" s="152">
        <v>47409</v>
      </c>
      <c r="J10" s="151">
        <v>53762</v>
      </c>
      <c r="K10" s="151">
        <v>59034</v>
      </c>
      <c r="L10" s="30"/>
    </row>
    <row r="11" spans="1:11" s="142" customFormat="1" ht="12">
      <c r="A11" s="141" t="s">
        <v>192</v>
      </c>
      <c r="B11" s="153">
        <v>0.62</v>
      </c>
      <c r="C11" s="153">
        <v>0.76</v>
      </c>
      <c r="D11" s="153">
        <v>0.86</v>
      </c>
      <c r="E11" s="153">
        <v>0.98</v>
      </c>
      <c r="F11" s="153">
        <v>1.13</v>
      </c>
      <c r="G11" s="153">
        <v>1.31</v>
      </c>
      <c r="H11" s="153">
        <v>1.52</v>
      </c>
      <c r="I11" s="205">
        <v>1.72</v>
      </c>
      <c r="J11" s="153">
        <v>2.03</v>
      </c>
      <c r="K11" s="153">
        <v>2.17</v>
      </c>
    </row>
    <row r="12" spans="1:11" ht="12">
      <c r="A12" s="4" t="s">
        <v>193</v>
      </c>
      <c r="B12" s="153">
        <v>3.47</v>
      </c>
      <c r="C12" s="153">
        <v>4.19</v>
      </c>
      <c r="D12" s="153">
        <v>5.11</v>
      </c>
      <c r="E12" s="153">
        <v>6.08</v>
      </c>
      <c r="F12" s="153">
        <v>6.94</v>
      </c>
      <c r="G12" s="153">
        <v>7.95</v>
      </c>
      <c r="H12" s="153">
        <v>8.77</v>
      </c>
      <c r="I12" s="205">
        <v>10.04</v>
      </c>
      <c r="J12" s="153">
        <v>11.2</v>
      </c>
      <c r="K12" s="153">
        <v>13</v>
      </c>
    </row>
    <row r="13" spans="1:11" ht="12.75" thickBot="1">
      <c r="A13" s="110" t="s">
        <v>194</v>
      </c>
      <c r="B13" s="121"/>
      <c r="C13" s="120"/>
      <c r="D13" s="120"/>
      <c r="E13" s="155">
        <v>1503.3</v>
      </c>
      <c r="F13" s="155">
        <v>1502.6</v>
      </c>
      <c r="G13" s="155">
        <v>1644</v>
      </c>
      <c r="H13" s="155">
        <v>1371.2</v>
      </c>
      <c r="I13" s="156">
        <v>2439.6</v>
      </c>
      <c r="J13" s="121">
        <v>2357</v>
      </c>
      <c r="K13" s="120">
        <v>3039</v>
      </c>
    </row>
    <row r="14" spans="1:11" ht="12">
      <c r="A14" s="117" t="s">
        <v>83</v>
      </c>
      <c r="B14" s="122"/>
      <c r="C14" s="122"/>
      <c r="D14" s="123"/>
      <c r="E14" s="122"/>
      <c r="F14" s="122"/>
      <c r="G14" s="157"/>
      <c r="H14" s="157"/>
      <c r="I14" s="157"/>
      <c r="J14" s="157"/>
      <c r="K14" s="158"/>
    </row>
    <row r="15" spans="1:11" ht="12">
      <c r="A15" s="11"/>
      <c r="B15" s="31"/>
      <c r="C15" s="31"/>
      <c r="D15" s="7"/>
      <c r="E15" s="31"/>
      <c r="F15" s="31"/>
      <c r="G15" s="31"/>
      <c r="H15" s="31"/>
      <c r="I15" s="31"/>
      <c r="J15" s="31"/>
      <c r="K15" s="31"/>
    </row>
    <row r="16" ht="12">
      <c r="A16" s="11" t="s">
        <v>81</v>
      </c>
    </row>
    <row r="17" ht="12.75" thickBot="1"/>
    <row r="18" spans="1:11" ht="12.75" thickBot="1">
      <c r="A18" s="5" t="str">
        <f>A9</f>
        <v>Year (Month =  8 )</v>
      </c>
      <c r="B18" s="104">
        <f>B9</f>
        <v>1999</v>
      </c>
      <c r="C18" s="104">
        <f aca="true" t="shared" si="0" ref="C18:K18">C9</f>
        <v>2000</v>
      </c>
      <c r="D18" s="104">
        <f t="shared" si="0"/>
        <v>2001</v>
      </c>
      <c r="E18" s="104">
        <f t="shared" si="0"/>
        <v>2002</v>
      </c>
      <c r="F18" s="104">
        <f t="shared" si="0"/>
        <v>2003</v>
      </c>
      <c r="G18" s="104">
        <f t="shared" si="0"/>
        <v>2004</v>
      </c>
      <c r="H18" s="104">
        <f t="shared" si="0"/>
        <v>2005</v>
      </c>
      <c r="I18" s="104">
        <f t="shared" si="0"/>
        <v>2006</v>
      </c>
      <c r="J18" s="104">
        <f t="shared" si="0"/>
        <v>2007</v>
      </c>
      <c r="K18" s="104">
        <f t="shared" si="0"/>
        <v>2008</v>
      </c>
    </row>
    <row r="19" spans="1:12" ht="12">
      <c r="A19" s="4" t="s">
        <v>191</v>
      </c>
      <c r="B19" s="132">
        <f>B10/B10</f>
        <v>1</v>
      </c>
      <c r="C19" s="124">
        <f>C10/$B10</f>
        <v>1.1888608588406773</v>
      </c>
      <c r="D19" s="133">
        <f aca="true" t="shared" si="1" ref="D19:K19">D10/$B10</f>
        <v>1.3803677542325372</v>
      </c>
      <c r="E19" s="124">
        <f t="shared" si="1"/>
        <v>1.607865231528198</v>
      </c>
      <c r="F19" s="124">
        <f t="shared" si="1"/>
        <v>1.8222558582800763</v>
      </c>
      <c r="G19" s="124">
        <f t="shared" si="1"/>
        <v>2.1027133086668908</v>
      </c>
      <c r="H19" s="124">
        <f t="shared" si="1"/>
        <v>2.365825765220316</v>
      </c>
      <c r="I19" s="124">
        <f t="shared" si="1"/>
        <v>2.6577531113353516</v>
      </c>
      <c r="J19" s="124">
        <f t="shared" si="1"/>
        <v>3.0139029039129945</v>
      </c>
      <c r="K19" s="125">
        <f t="shared" si="1"/>
        <v>3.3094517322569796</v>
      </c>
      <c r="L19" s="30"/>
    </row>
    <row r="20" spans="1:11" ht="12">
      <c r="A20" s="4" t="s">
        <v>192</v>
      </c>
      <c r="B20" s="134">
        <f>B11/B11</f>
        <v>1</v>
      </c>
      <c r="C20" s="126">
        <f aca="true" t="shared" si="2" ref="C20:K21">C11/$B11</f>
        <v>1.2258064516129032</v>
      </c>
      <c r="D20" s="128">
        <f t="shared" si="2"/>
        <v>1.3870967741935483</v>
      </c>
      <c r="E20" s="126">
        <f t="shared" si="2"/>
        <v>1.5806451612903225</v>
      </c>
      <c r="F20" s="126">
        <f t="shared" si="2"/>
        <v>1.8225806451612903</v>
      </c>
      <c r="G20" s="126">
        <f t="shared" si="2"/>
        <v>2.1129032258064515</v>
      </c>
      <c r="H20" s="126">
        <f t="shared" si="2"/>
        <v>2.4516129032258065</v>
      </c>
      <c r="I20" s="126">
        <f t="shared" si="2"/>
        <v>2.7741935483870965</v>
      </c>
      <c r="J20" s="126">
        <f t="shared" si="2"/>
        <v>3.2741935483870965</v>
      </c>
      <c r="K20" s="127">
        <f t="shared" si="2"/>
        <v>3.5</v>
      </c>
    </row>
    <row r="21" spans="1:11" ht="12">
      <c r="A21" s="4" t="s">
        <v>193</v>
      </c>
      <c r="B21" s="134">
        <f>B12/B12</f>
        <v>1</v>
      </c>
      <c r="C21" s="126">
        <f t="shared" si="2"/>
        <v>1.207492795389049</v>
      </c>
      <c r="D21" s="128">
        <f t="shared" si="2"/>
        <v>1.4726224783861672</v>
      </c>
      <c r="E21" s="126">
        <f t="shared" si="2"/>
        <v>1.7521613832853025</v>
      </c>
      <c r="F21" s="126">
        <f t="shared" si="2"/>
        <v>2</v>
      </c>
      <c r="G21" s="126">
        <f t="shared" si="2"/>
        <v>2.2910662824207493</v>
      </c>
      <c r="H21" s="126">
        <f t="shared" si="2"/>
        <v>2.5273775216138326</v>
      </c>
      <c r="I21" s="126">
        <f t="shared" si="2"/>
        <v>2.8933717579250717</v>
      </c>
      <c r="J21" s="126">
        <f t="shared" si="2"/>
        <v>3.227665706051873</v>
      </c>
      <c r="K21" s="127">
        <f t="shared" si="2"/>
        <v>3.7463976945244957</v>
      </c>
    </row>
    <row r="22" spans="1:11" ht="12.75" thickBot="1">
      <c r="A22" s="110" t="s">
        <v>194</v>
      </c>
      <c r="B22" s="129"/>
      <c r="C22" s="130"/>
      <c r="D22" s="131"/>
      <c r="E22" s="130"/>
      <c r="F22" s="130"/>
      <c r="G22" s="76">
        <f>G13/G13</f>
        <v>1</v>
      </c>
      <c r="H22" s="76">
        <f>H13/$G$13</f>
        <v>0.8340632603406326</v>
      </c>
      <c r="I22" s="76">
        <f>I13/$G$13</f>
        <v>1.483941605839416</v>
      </c>
      <c r="J22" s="76">
        <f>J13/$G$13</f>
        <v>1.433698296836983</v>
      </c>
      <c r="K22" s="76">
        <f>K13/$G$13</f>
        <v>1.8485401459854014</v>
      </c>
    </row>
    <row r="23" spans="1:11" ht="12">
      <c r="A23" s="11"/>
      <c r="B23" s="75"/>
      <c r="C23" s="75"/>
      <c r="D23" s="57"/>
      <c r="E23" s="75"/>
      <c r="F23" s="75"/>
      <c r="G23" s="75"/>
      <c r="H23" s="75"/>
      <c r="I23" s="75"/>
      <c r="J23" s="75"/>
      <c r="K23" s="75"/>
    </row>
    <row r="24" spans="1:11" ht="12">
      <c r="A24" s="11"/>
      <c r="B24" s="75"/>
      <c r="C24" s="75"/>
      <c r="D24" s="57"/>
      <c r="E24" s="75"/>
      <c r="F24" s="75"/>
      <c r="G24" s="75"/>
      <c r="H24" s="75"/>
      <c r="I24" s="75"/>
      <c r="J24" s="75"/>
      <c r="K24" s="75"/>
    </row>
    <row r="25" spans="1:11" ht="12">
      <c r="A25" s="11" t="s">
        <v>210</v>
      </c>
      <c r="B25" s="75"/>
      <c r="C25" s="75"/>
      <c r="D25" s="57"/>
      <c r="E25" s="75"/>
      <c r="F25" s="75"/>
      <c r="G25" s="75"/>
      <c r="H25" s="75"/>
      <c r="I25" s="75"/>
      <c r="J25" s="75"/>
      <c r="K25" s="75"/>
    </row>
    <row r="26" spans="1:11" ht="12.75" thickBot="1">
      <c r="A26" s="11"/>
      <c r="B26" s="31"/>
      <c r="C26" s="31"/>
      <c r="D26" s="7"/>
      <c r="E26" s="31"/>
      <c r="F26" s="31"/>
      <c r="G26" s="31"/>
      <c r="H26" s="31"/>
      <c r="I26" s="31"/>
      <c r="J26" s="31"/>
      <c r="K26" s="31"/>
    </row>
    <row r="27" spans="1:12" s="25" customFormat="1" ht="12.75" thickBot="1">
      <c r="A27" s="111"/>
      <c r="B27" s="116" t="s">
        <v>78</v>
      </c>
      <c r="C27" s="112"/>
      <c r="D27" s="113"/>
      <c r="E27" s="116" t="s">
        <v>192</v>
      </c>
      <c r="F27" s="112"/>
      <c r="G27" s="113"/>
      <c r="H27" s="116" t="s">
        <v>79</v>
      </c>
      <c r="I27" s="112"/>
      <c r="J27" s="114"/>
      <c r="K27" s="116" t="s">
        <v>80</v>
      </c>
      <c r="L27" s="115"/>
    </row>
    <row r="28" spans="1:12" s="25" customFormat="1" ht="12">
      <c r="A28" s="26">
        <v>10</v>
      </c>
      <c r="B28" s="77">
        <v>5</v>
      </c>
      <c r="C28" s="78">
        <v>1</v>
      </c>
      <c r="D28" s="26">
        <v>10</v>
      </c>
      <c r="E28" s="77">
        <v>5</v>
      </c>
      <c r="F28" s="78">
        <v>1</v>
      </c>
      <c r="G28" s="95">
        <v>10</v>
      </c>
      <c r="H28" s="77">
        <v>5</v>
      </c>
      <c r="I28" s="78">
        <v>1</v>
      </c>
      <c r="J28" s="96">
        <v>10</v>
      </c>
      <c r="K28" s="77">
        <v>5</v>
      </c>
      <c r="L28" s="27">
        <v>1</v>
      </c>
    </row>
    <row r="29" spans="1:12" s="137" customFormat="1" ht="12.75" thickBot="1">
      <c r="A29" s="143">
        <f>RATE(9,,-$B$10,$K$10)</f>
        <v>0.14222239884157964</v>
      </c>
      <c r="B29" s="143">
        <f>RATE(4,,-$G$10,$K$10)</f>
        <v>0.12006698700397248</v>
      </c>
      <c r="C29" s="143">
        <f>RATE(1,,-$J$10,$K$10)</f>
        <v>0.09806182805699196</v>
      </c>
      <c r="D29" s="143">
        <f>RATE(9,,-$B$11,$K$11)</f>
        <v>0.14934921867223344</v>
      </c>
      <c r="E29" s="143">
        <f>RATE(4,,-$G$11,$K$11)</f>
        <v>0.13448069363702306</v>
      </c>
      <c r="F29" s="143">
        <f>RATE(1,,-$J$11,$K$11)</f>
        <v>0.06896551724137927</v>
      </c>
      <c r="G29" s="143">
        <f>RATE(9,,-$B$12,$K$12)</f>
        <v>0.15807017064001327</v>
      </c>
      <c r="H29" s="143">
        <f>RATE(4,,-$G$12,$K$12)</f>
        <v>0.13082149712114688</v>
      </c>
      <c r="I29" s="143">
        <f>RATE(1,,-$J$12,$K$12)</f>
        <v>0.16071428571428567</v>
      </c>
      <c r="J29" s="175" t="s">
        <v>84</v>
      </c>
      <c r="K29" s="143">
        <f>RATE(4,,-$G$13,$K$13)</f>
        <v>0.1660232810511454</v>
      </c>
      <c r="L29" s="144">
        <f>RATE(1,,-$J$13,$K$13)</f>
        <v>0.28935086974968177</v>
      </c>
    </row>
    <row r="32" ht="12">
      <c r="A32" s="11" t="s">
        <v>19</v>
      </c>
    </row>
    <row r="33" ht="12.75" thickBot="1"/>
    <row r="34" spans="1:6" ht="12">
      <c r="A34" s="13" t="s">
        <v>197</v>
      </c>
      <c r="B34" s="13" t="s">
        <v>196</v>
      </c>
      <c r="C34" s="13" t="s">
        <v>199</v>
      </c>
      <c r="D34" s="23" t="s">
        <v>200</v>
      </c>
      <c r="E34" s="29"/>
      <c r="F34" s="8"/>
    </row>
    <row r="35" spans="1:6" ht="12.75" thickBot="1">
      <c r="A35" s="14" t="s">
        <v>195</v>
      </c>
      <c r="B35" s="14" t="s">
        <v>198</v>
      </c>
      <c r="C35" s="14" t="s">
        <v>195</v>
      </c>
      <c r="D35" s="24" t="s">
        <v>201</v>
      </c>
      <c r="E35" s="29"/>
      <c r="F35" s="8"/>
    </row>
    <row r="36" spans="1:4" ht="12">
      <c r="A36" s="16" t="s">
        <v>204</v>
      </c>
      <c r="B36" s="47" t="s">
        <v>205</v>
      </c>
      <c r="C36" s="47" t="s">
        <v>206</v>
      </c>
      <c r="D36" s="17" t="s">
        <v>208</v>
      </c>
    </row>
    <row r="37" spans="1:4" ht="12.75" thickBot="1">
      <c r="A37" s="15" t="s">
        <v>203</v>
      </c>
      <c r="B37" s="20" t="s">
        <v>200</v>
      </c>
      <c r="C37" s="20" t="s">
        <v>207</v>
      </c>
      <c r="D37" s="12" t="s">
        <v>209</v>
      </c>
    </row>
    <row r="38" spans="1:4" ht="12.75" thickBot="1">
      <c r="A38" s="15" t="s">
        <v>202</v>
      </c>
      <c r="B38" s="195">
        <v>1337</v>
      </c>
      <c r="C38" s="79">
        <f>K13</f>
        <v>3039</v>
      </c>
      <c r="D38" s="145">
        <f>B38/C38</f>
        <v>0.4399473511023363</v>
      </c>
    </row>
    <row r="41" spans="1:4" ht="12">
      <c r="A41" s="1" t="s">
        <v>214</v>
      </c>
      <c r="D41" s="1" t="s">
        <v>215</v>
      </c>
    </row>
    <row r="42" ht="12">
      <c r="D42" s="1"/>
    </row>
    <row r="43" spans="4:5" ht="12">
      <c r="D43" t="s">
        <v>185</v>
      </c>
      <c r="E43" s="149"/>
    </row>
    <row r="44" spans="4:5" ht="12">
      <c r="D44" t="s">
        <v>36</v>
      </c>
      <c r="E44" s="149"/>
    </row>
    <row r="45" spans="4:5" ht="12">
      <c r="D45" t="s">
        <v>35</v>
      </c>
      <c r="E45" s="149"/>
    </row>
    <row r="46" ht="12.75" thickBot="1"/>
    <row r="47" spans="1:5" ht="12">
      <c r="A47" s="54" t="s">
        <v>64</v>
      </c>
      <c r="B47" s="159"/>
      <c r="D47" s="54" t="s">
        <v>65</v>
      </c>
      <c r="E47" s="159"/>
    </row>
    <row r="48" spans="1:5" ht="12.75" thickBot="1">
      <c r="A48" s="55" t="s">
        <v>63</v>
      </c>
      <c r="B48" s="160"/>
      <c r="D48" s="55" t="s">
        <v>68</v>
      </c>
      <c r="E48" s="160"/>
    </row>
    <row r="51" spans="1:22" ht="12">
      <c r="A51" s="1" t="s">
        <v>122</v>
      </c>
      <c r="M51" s="1" t="s">
        <v>122</v>
      </c>
      <c r="N51" s="71"/>
      <c r="O51" s="71"/>
      <c r="Q51" s="71"/>
      <c r="R51" s="71"/>
      <c r="S51" s="71"/>
      <c r="T51" s="71"/>
      <c r="U51" s="71"/>
      <c r="V51" s="71"/>
    </row>
    <row r="52" spans="2:22" ht="12.75" thickBot="1">
      <c r="B52" s="207"/>
      <c r="D52" s="30"/>
      <c r="N52" s="207" t="s">
        <v>101</v>
      </c>
      <c r="O52" s="71"/>
      <c r="P52" s="30"/>
      <c r="Q52" s="71"/>
      <c r="R52" s="71"/>
      <c r="S52" s="71"/>
      <c r="T52" s="71"/>
      <c r="U52" s="71"/>
      <c r="V52" s="71"/>
    </row>
    <row r="53" spans="1:22" ht="12.75" thickBot="1">
      <c r="A53" s="37" t="s">
        <v>38</v>
      </c>
      <c r="B53" s="233">
        <f>K11</f>
        <v>2.17</v>
      </c>
      <c r="C53" s="83"/>
      <c r="D53" s="45"/>
      <c r="E53" s="97"/>
      <c r="F53" s="82"/>
      <c r="G53" s="97"/>
      <c r="H53" s="97"/>
      <c r="I53" s="97"/>
      <c r="J53" s="82"/>
      <c r="M53" s="37" t="s">
        <v>38</v>
      </c>
      <c r="N53" s="210">
        <v>2.04</v>
      </c>
      <c r="O53" s="83"/>
      <c r="P53" s="45"/>
      <c r="Q53" s="97"/>
      <c r="R53" s="82"/>
      <c r="S53" s="97"/>
      <c r="T53" s="97"/>
      <c r="U53" s="97"/>
      <c r="V53" s="82"/>
    </row>
    <row r="54" spans="1:22" ht="12">
      <c r="A54" s="16" t="s">
        <v>111</v>
      </c>
      <c r="B54" s="219"/>
      <c r="C54" s="84"/>
      <c r="D54" s="56" t="s">
        <v>148</v>
      </c>
      <c r="E54" s="98"/>
      <c r="F54" s="80"/>
      <c r="G54" s="98"/>
      <c r="H54" s="99" t="s">
        <v>116</v>
      </c>
      <c r="I54" s="98"/>
      <c r="J54" s="80"/>
      <c r="M54" s="16" t="s">
        <v>111</v>
      </c>
      <c r="N54" s="47"/>
      <c r="O54" s="84"/>
      <c r="P54" s="56" t="s">
        <v>148</v>
      </c>
      <c r="Q54" s="98"/>
      <c r="R54" s="80"/>
      <c r="S54" s="98"/>
      <c r="T54" s="99" t="s">
        <v>116</v>
      </c>
      <c r="U54" s="98"/>
      <c r="V54" s="80"/>
    </row>
    <row r="55" spans="1:22" ht="12.75" thickBot="1">
      <c r="A55" s="15" t="s">
        <v>110</v>
      </c>
      <c r="B55" s="234">
        <f>MIN(D55:H55)</f>
        <v>0.1</v>
      </c>
      <c r="C55" s="86"/>
      <c r="D55" s="41">
        <f>H29</f>
        <v>0.13082149712114688</v>
      </c>
      <c r="E55" s="100"/>
      <c r="F55" s="81"/>
      <c r="G55" s="100"/>
      <c r="H55" s="161">
        <v>0.1</v>
      </c>
      <c r="I55" s="100"/>
      <c r="J55" s="81"/>
      <c r="M55" s="15" t="s">
        <v>110</v>
      </c>
      <c r="N55" s="208">
        <v>0.15</v>
      </c>
      <c r="O55" s="86"/>
      <c r="P55" s="41">
        <f>T29</f>
        <v>0</v>
      </c>
      <c r="Q55" s="100"/>
      <c r="R55" s="81"/>
      <c r="S55" s="100"/>
      <c r="T55" s="161">
        <v>0.153</v>
      </c>
      <c r="U55" s="100"/>
      <c r="V55" s="81"/>
    </row>
    <row r="56" spans="1:22" ht="12">
      <c r="A56" s="16" t="s">
        <v>111</v>
      </c>
      <c r="B56" s="235"/>
      <c r="C56" s="84"/>
      <c r="D56" s="40" t="s">
        <v>109</v>
      </c>
      <c r="E56" s="98"/>
      <c r="F56" s="80"/>
      <c r="G56" s="98"/>
      <c r="H56" s="98" t="s">
        <v>117</v>
      </c>
      <c r="I56" s="98"/>
      <c r="J56" s="80"/>
      <c r="M56" s="16" t="s">
        <v>111</v>
      </c>
      <c r="N56" s="80"/>
      <c r="O56" s="84"/>
      <c r="P56" s="40" t="s">
        <v>109</v>
      </c>
      <c r="Q56" s="98"/>
      <c r="R56" s="80"/>
      <c r="S56" s="98"/>
      <c r="T56" s="98" t="s">
        <v>117</v>
      </c>
      <c r="U56" s="98"/>
      <c r="V56" s="80"/>
    </row>
    <row r="57" spans="1:22" ht="12.75" thickBot="1">
      <c r="A57" s="15" t="s">
        <v>112</v>
      </c>
      <c r="B57" s="49">
        <v>16</v>
      </c>
      <c r="C57" s="87"/>
      <c r="D57" s="51">
        <f>B55*2*100</f>
        <v>20</v>
      </c>
      <c r="E57" s="102"/>
      <c r="F57" s="103"/>
      <c r="G57" s="102"/>
      <c r="H57" s="162">
        <v>11</v>
      </c>
      <c r="I57" s="100"/>
      <c r="J57" s="81"/>
      <c r="M57" s="15" t="s">
        <v>112</v>
      </c>
      <c r="N57" s="209">
        <v>30</v>
      </c>
      <c r="O57" s="87"/>
      <c r="P57" s="51">
        <f>N55*2*100</f>
        <v>30</v>
      </c>
      <c r="Q57" s="102"/>
      <c r="R57" s="103"/>
      <c r="S57" s="102"/>
      <c r="T57" s="162">
        <v>21.7</v>
      </c>
      <c r="U57" s="100"/>
      <c r="V57" s="81"/>
    </row>
    <row r="58" spans="1:22" ht="12">
      <c r="A58" s="38" t="s">
        <v>113</v>
      </c>
      <c r="B58" s="47"/>
      <c r="C58" s="8"/>
      <c r="D58" s="3"/>
      <c r="E58" s="8"/>
      <c r="F58" s="8"/>
      <c r="G58" s="8"/>
      <c r="H58" s="8"/>
      <c r="I58" s="8"/>
      <c r="J58" s="8"/>
      <c r="M58" s="38" t="s">
        <v>113</v>
      </c>
      <c r="N58" s="47"/>
      <c r="O58" s="8"/>
      <c r="P58" s="3"/>
      <c r="Q58" s="8"/>
      <c r="R58" s="8"/>
      <c r="S58" s="8"/>
      <c r="T58" s="8"/>
      <c r="U58" s="8"/>
      <c r="V58" s="8"/>
    </row>
    <row r="59" spans="1:22" ht="12.75" thickBot="1">
      <c r="A59" s="15" t="s">
        <v>114</v>
      </c>
      <c r="B59" s="85">
        <v>0.15</v>
      </c>
      <c r="C59" s="8"/>
      <c r="D59" s="3"/>
      <c r="E59" s="8"/>
      <c r="F59" s="8"/>
      <c r="G59" s="8"/>
      <c r="H59" s="8"/>
      <c r="I59" s="8"/>
      <c r="J59" s="8"/>
      <c r="M59" s="15" t="s">
        <v>114</v>
      </c>
      <c r="N59" s="85">
        <v>0.15</v>
      </c>
      <c r="O59" s="8"/>
      <c r="P59" s="3"/>
      <c r="Q59" s="8"/>
      <c r="R59" s="8"/>
      <c r="S59" s="8"/>
      <c r="T59" s="8"/>
      <c r="U59" s="8"/>
      <c r="V59" s="8"/>
    </row>
    <row r="60" spans="1:22" ht="12">
      <c r="A60" s="16" t="s">
        <v>111</v>
      </c>
      <c r="B60" s="80"/>
      <c r="M60" s="16" t="s">
        <v>111</v>
      </c>
      <c r="N60" s="80"/>
      <c r="O60" s="71"/>
      <c r="Q60" s="71"/>
      <c r="R60" s="71"/>
      <c r="S60" s="71"/>
      <c r="T60" s="71"/>
      <c r="U60" s="71"/>
      <c r="V60" s="71"/>
    </row>
    <row r="61" spans="1:22" ht="12.75" thickBot="1">
      <c r="A61" s="20" t="s">
        <v>118</v>
      </c>
      <c r="B61" s="88">
        <f>FV(B55,10,,-K11)</f>
        <v>5.6284211384170035</v>
      </c>
      <c r="M61" s="20" t="s">
        <v>118</v>
      </c>
      <c r="N61" s="88">
        <f>FV(N55,10,,-W11)</f>
        <v>0</v>
      </c>
      <c r="O61" s="71"/>
      <c r="Q61" s="71"/>
      <c r="R61" s="71"/>
      <c r="S61" s="71"/>
      <c r="T61" s="71"/>
      <c r="U61" s="71"/>
      <c r="V61" s="71"/>
    </row>
    <row r="62" spans="1:22" ht="12">
      <c r="A62" s="47" t="s">
        <v>111</v>
      </c>
      <c r="B62" s="80"/>
      <c r="M62" s="47" t="s">
        <v>111</v>
      </c>
      <c r="N62" s="80"/>
      <c r="O62" s="71"/>
      <c r="Q62" s="71"/>
      <c r="R62" s="71"/>
      <c r="S62" s="71"/>
      <c r="T62" s="71"/>
      <c r="U62" s="71"/>
      <c r="V62" s="71"/>
    </row>
    <row r="63" spans="1:22" ht="12.75" thickBot="1">
      <c r="A63" s="20" t="s">
        <v>119</v>
      </c>
      <c r="B63" s="88">
        <f>B61*B57</f>
        <v>90.05473821467206</v>
      </c>
      <c r="M63" s="20" t="s">
        <v>119</v>
      </c>
      <c r="N63" s="88">
        <f>N61*N57</f>
        <v>0</v>
      </c>
      <c r="O63" s="71"/>
      <c r="Q63" s="71"/>
      <c r="R63" s="71"/>
      <c r="S63" s="71"/>
      <c r="T63" s="71"/>
      <c r="U63" s="71"/>
      <c r="V63" s="71"/>
    </row>
    <row r="64" spans="1:22" ht="12">
      <c r="A64" s="47" t="s">
        <v>125</v>
      </c>
      <c r="B64" s="80"/>
      <c r="M64" s="47" t="s">
        <v>125</v>
      </c>
      <c r="N64" s="80"/>
      <c r="O64" s="71"/>
      <c r="Q64" s="71"/>
      <c r="R64" s="71"/>
      <c r="S64" s="71"/>
      <c r="T64" s="71"/>
      <c r="U64" s="71"/>
      <c r="V64" s="71"/>
    </row>
    <row r="65" spans="1:22" ht="12.75" thickBot="1">
      <c r="A65" s="20" t="s">
        <v>37</v>
      </c>
      <c r="B65" s="88">
        <f>PV(B59,10,,-B63)</f>
        <v>22.260154000475275</v>
      </c>
      <c r="C65" s="207"/>
      <c r="M65" s="20" t="s">
        <v>37</v>
      </c>
      <c r="N65" s="88">
        <f>PV(N59,10,,-N63)</f>
        <v>0</v>
      </c>
      <c r="O65" s="207" t="s">
        <v>100</v>
      </c>
      <c r="Q65" s="71"/>
      <c r="R65" s="71"/>
      <c r="S65" s="71"/>
      <c r="T65" s="71"/>
      <c r="U65" s="71"/>
      <c r="V65" s="71"/>
    </row>
    <row r="66" spans="1:22" ht="12">
      <c r="A66" s="47" t="s">
        <v>120</v>
      </c>
      <c r="B66" s="80"/>
      <c r="M66" s="47" t="s">
        <v>120</v>
      </c>
      <c r="N66" s="80"/>
      <c r="O66" s="71"/>
      <c r="Q66" s="71"/>
      <c r="R66" s="71"/>
      <c r="S66" s="71"/>
      <c r="T66" s="71"/>
      <c r="U66" s="71"/>
      <c r="V66" s="71"/>
    </row>
    <row r="67" spans="1:22" ht="12.75" thickBot="1">
      <c r="A67" s="20" t="s">
        <v>121</v>
      </c>
      <c r="B67" s="89">
        <v>0.5</v>
      </c>
      <c r="M67" s="20" t="s">
        <v>121</v>
      </c>
      <c r="N67" s="89">
        <v>0.5</v>
      </c>
      <c r="O67" s="71"/>
      <c r="Q67" s="71"/>
      <c r="R67" s="71"/>
      <c r="S67" s="71"/>
      <c r="T67" s="71"/>
      <c r="U67" s="71"/>
      <c r="V67" s="71"/>
    </row>
    <row r="68" spans="1:22" ht="12">
      <c r="A68" s="54" t="s">
        <v>126</v>
      </c>
      <c r="B68" s="80"/>
      <c r="C68" s="84"/>
      <c r="D68" s="56" t="s">
        <v>140</v>
      </c>
      <c r="E68" s="98"/>
      <c r="F68" s="80"/>
      <c r="G68" s="98"/>
      <c r="H68" s="99" t="s">
        <v>124</v>
      </c>
      <c r="I68" s="98"/>
      <c r="J68" s="80"/>
      <c r="M68" s="54" t="s">
        <v>126</v>
      </c>
      <c r="N68" s="80"/>
      <c r="O68" s="84"/>
      <c r="P68" s="56" t="s">
        <v>140</v>
      </c>
      <c r="Q68" s="98"/>
      <c r="R68" s="80"/>
      <c r="S68" s="98"/>
      <c r="T68" s="99" t="s">
        <v>124</v>
      </c>
      <c r="U68" s="98"/>
      <c r="V68" s="80"/>
    </row>
    <row r="69" spans="1:22" ht="12.75" thickBot="1">
      <c r="A69" s="55" t="s">
        <v>62</v>
      </c>
      <c r="B69" s="88">
        <f>B65*(1-B67)</f>
        <v>11.130077000237637</v>
      </c>
      <c r="C69" s="87"/>
      <c r="D69" s="236">
        <v>23</v>
      </c>
      <c r="E69" s="101">
        <f>D69/B65</f>
        <v>1.0332363378756917</v>
      </c>
      <c r="F69" s="103"/>
      <c r="G69" s="102"/>
      <c r="H69" s="150">
        <v>39330</v>
      </c>
      <c r="I69" s="100"/>
      <c r="J69" s="81"/>
      <c r="M69" s="55" t="s">
        <v>62</v>
      </c>
      <c r="N69" s="88">
        <f>N65*(1-N67)</f>
        <v>0</v>
      </c>
      <c r="O69" s="87"/>
      <c r="P69" s="211">
        <v>45.14</v>
      </c>
      <c r="Q69" s="101" t="e">
        <f>P69/N65</f>
        <v>#NUM!</v>
      </c>
      <c r="R69" s="103"/>
      <c r="S69" s="102"/>
      <c r="T69" s="150">
        <v>39330</v>
      </c>
      <c r="U69" s="100"/>
      <c r="V69" s="81"/>
    </row>
    <row r="70" spans="14:22" ht="12">
      <c r="N70" s="71"/>
      <c r="O70" s="71"/>
      <c r="Q70" s="71"/>
      <c r="R70" s="71"/>
      <c r="S70" s="71"/>
      <c r="T70" s="71"/>
      <c r="U70" s="71"/>
      <c r="V70" s="71"/>
    </row>
    <row r="71" ht="12.75" thickBot="1"/>
    <row r="72" spans="1:3" ht="12">
      <c r="A72" s="106" t="s">
        <v>69</v>
      </c>
      <c r="B72" s="109" t="s">
        <v>70</v>
      </c>
      <c r="C72" s="107" t="s">
        <v>72</v>
      </c>
    </row>
    <row r="73" spans="1:3" ht="12.75" thickBot="1">
      <c r="A73" s="15"/>
      <c r="B73" s="110" t="s">
        <v>71</v>
      </c>
      <c r="C73" s="108" t="s">
        <v>71</v>
      </c>
    </row>
    <row r="74" spans="1:3" ht="12">
      <c r="A74" s="58" t="s">
        <v>73</v>
      </c>
      <c r="B74" s="165"/>
      <c r="C74" s="166"/>
    </row>
    <row r="75" spans="1:3" ht="12">
      <c r="A75" s="59" t="s">
        <v>74</v>
      </c>
      <c r="B75" s="167"/>
      <c r="C75" s="168"/>
    </row>
    <row r="76" spans="1:3" ht="12.75" thickBot="1">
      <c r="A76" s="60" t="s">
        <v>75</v>
      </c>
      <c r="B76" s="169"/>
      <c r="C76" s="17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27">
      <selection activeCell="H72" sqref="H72"/>
    </sheetView>
  </sheetViews>
  <sheetFormatPr defaultColWidth="8.8515625" defaultRowHeight="12.75"/>
  <cols>
    <col min="1" max="1" width="19.28125" style="0" customWidth="1"/>
    <col min="2" max="2" width="10.421875" style="71" customWidth="1"/>
    <col min="3" max="3" width="10.8515625" style="71" customWidth="1"/>
    <col min="4" max="4" width="13.140625" style="0" customWidth="1"/>
    <col min="5" max="5" width="10.140625" style="71" customWidth="1"/>
    <col min="6" max="6" width="10.421875" style="71" customWidth="1"/>
    <col min="7" max="7" width="11.28125" style="71" customWidth="1"/>
    <col min="8" max="8" width="13.28125" style="71" customWidth="1"/>
    <col min="9" max="9" width="11.28125" style="71" customWidth="1"/>
    <col min="10" max="10" width="14.421875" style="71" customWidth="1"/>
    <col min="11" max="11" width="11.28125" style="71" customWidth="1"/>
  </cols>
  <sheetData>
    <row r="1" spans="1:2" ht="12">
      <c r="A1" s="1" t="s">
        <v>185</v>
      </c>
      <c r="B1" s="147" t="s">
        <v>161</v>
      </c>
    </row>
    <row r="2" spans="1:2" ht="15">
      <c r="A2" s="1" t="s">
        <v>189</v>
      </c>
      <c r="B2" s="148"/>
    </row>
    <row r="3" spans="1:2" ht="12">
      <c r="A3" s="1" t="s">
        <v>186</v>
      </c>
      <c r="B3" s="149"/>
    </row>
    <row r="4" spans="1:2" ht="12">
      <c r="A4" s="1" t="s">
        <v>187</v>
      </c>
      <c r="B4" s="147" t="s">
        <v>162</v>
      </c>
    </row>
    <row r="5" spans="1:2" ht="12">
      <c r="A5" s="1" t="s">
        <v>188</v>
      </c>
      <c r="B5" s="150"/>
    </row>
    <row r="6" spans="1:2" ht="12">
      <c r="A6" s="1"/>
      <c r="B6" s="72"/>
    </row>
    <row r="7" spans="1:2" ht="12">
      <c r="A7" s="1" t="s">
        <v>82</v>
      </c>
      <c r="B7" s="72"/>
    </row>
    <row r="8" ht="12.75" thickBot="1"/>
    <row r="9" spans="1:11" ht="12.75" thickBot="1">
      <c r="A9" s="5" t="s">
        <v>14</v>
      </c>
      <c r="B9" s="73">
        <v>1999</v>
      </c>
      <c r="C9" s="73">
        <v>2000</v>
      </c>
      <c r="D9" s="73">
        <v>2001</v>
      </c>
      <c r="E9" s="73">
        <v>2002</v>
      </c>
      <c r="F9" s="73">
        <v>2003</v>
      </c>
      <c r="G9" s="73">
        <v>2004</v>
      </c>
      <c r="H9" s="6">
        <v>2005</v>
      </c>
      <c r="I9" s="73">
        <v>2006</v>
      </c>
      <c r="J9" s="73">
        <v>2007</v>
      </c>
      <c r="K9" s="6">
        <v>2008</v>
      </c>
    </row>
    <row r="10" spans="1:12" ht="12">
      <c r="A10" s="4" t="s">
        <v>191</v>
      </c>
      <c r="B10" s="216">
        <v>6134</v>
      </c>
      <c r="C10" s="216">
        <v>7983</v>
      </c>
      <c r="D10" s="216">
        <v>5363</v>
      </c>
      <c r="E10" s="216">
        <v>5742</v>
      </c>
      <c r="F10" s="216">
        <v>6207</v>
      </c>
      <c r="G10" s="216">
        <v>8279</v>
      </c>
      <c r="H10" s="216">
        <v>13931</v>
      </c>
      <c r="I10" s="216">
        <v>19315</v>
      </c>
      <c r="J10" s="217">
        <v>24006</v>
      </c>
      <c r="K10" s="152">
        <v>32479</v>
      </c>
      <c r="L10" s="30"/>
    </row>
    <row r="11" spans="1:11" s="142" customFormat="1" ht="12">
      <c r="A11" s="141" t="s">
        <v>192</v>
      </c>
      <c r="B11" s="153">
        <v>0.9</v>
      </c>
      <c r="C11" s="153">
        <v>1.09</v>
      </c>
      <c r="D11" s="153">
        <v>-0.05</v>
      </c>
      <c r="E11" s="153">
        <v>0.09</v>
      </c>
      <c r="F11" s="153">
        <v>0.09</v>
      </c>
      <c r="G11" s="153">
        <v>0.34</v>
      </c>
      <c r="H11" s="153">
        <v>1.55</v>
      </c>
      <c r="I11" s="153">
        <v>2.27</v>
      </c>
      <c r="J11" s="205">
        <v>3.93</v>
      </c>
      <c r="K11" s="205">
        <v>5.36</v>
      </c>
    </row>
    <row r="12" spans="1:11" ht="12">
      <c r="A12" s="4" t="s">
        <v>193</v>
      </c>
      <c r="B12" s="153">
        <v>4.83</v>
      </c>
      <c r="C12" s="153">
        <v>6.12</v>
      </c>
      <c r="D12" s="153">
        <v>5.59</v>
      </c>
      <c r="E12" s="153">
        <v>5.7</v>
      </c>
      <c r="F12" s="153">
        <v>5.76</v>
      </c>
      <c r="G12" s="153">
        <v>6.48</v>
      </c>
      <c r="H12" s="153">
        <v>8.9</v>
      </c>
      <c r="I12" s="153">
        <v>11.67</v>
      </c>
      <c r="J12" s="205">
        <v>16.66</v>
      </c>
      <c r="K12" s="205">
        <v>23.67</v>
      </c>
    </row>
    <row r="13" spans="1:11" ht="12.75" thickBot="1">
      <c r="A13" s="110" t="s">
        <v>194</v>
      </c>
      <c r="B13" s="120"/>
      <c r="C13" s="121"/>
      <c r="D13" s="120"/>
      <c r="E13" s="120"/>
      <c r="F13" s="155">
        <v>289</v>
      </c>
      <c r="G13" s="155">
        <v>934</v>
      </c>
      <c r="H13" s="155">
        <v>2535</v>
      </c>
      <c r="I13" s="155">
        <v>2220</v>
      </c>
      <c r="J13" s="156">
        <v>5470</v>
      </c>
      <c r="K13" s="156">
        <v>9596</v>
      </c>
    </row>
    <row r="14" spans="1:11" ht="12">
      <c r="A14" s="117" t="s">
        <v>83</v>
      </c>
      <c r="B14" s="122"/>
      <c r="C14" s="122"/>
      <c r="D14" s="123"/>
      <c r="E14" s="122"/>
      <c r="F14" s="122"/>
      <c r="G14" s="157"/>
      <c r="H14" s="157"/>
      <c r="I14" s="157"/>
      <c r="J14" s="157"/>
      <c r="K14" s="158"/>
    </row>
    <row r="15" spans="1:11" ht="12">
      <c r="A15" s="11"/>
      <c r="B15" s="31"/>
      <c r="C15" s="31"/>
      <c r="D15" s="7"/>
      <c r="E15" s="31"/>
      <c r="F15" s="31"/>
      <c r="G15" s="31"/>
      <c r="H15" s="31"/>
      <c r="I15" s="31"/>
      <c r="J15" s="31"/>
      <c r="K15" s="31"/>
    </row>
    <row r="16" ht="12">
      <c r="A16" s="11" t="s">
        <v>81</v>
      </c>
    </row>
    <row r="17" ht="12.75" thickBot="1"/>
    <row r="18" spans="1:11" ht="12.75" thickBot="1">
      <c r="A18" s="5" t="str">
        <f>A9</f>
        <v>Year (Month = 9   )</v>
      </c>
      <c r="B18" s="104">
        <f>B9</f>
        <v>1999</v>
      </c>
      <c r="C18" s="104">
        <f aca="true" t="shared" si="0" ref="C18:K18">C9</f>
        <v>2000</v>
      </c>
      <c r="D18" s="104">
        <f t="shared" si="0"/>
        <v>2001</v>
      </c>
      <c r="E18" s="104">
        <f t="shared" si="0"/>
        <v>2002</v>
      </c>
      <c r="F18" s="104">
        <f t="shared" si="0"/>
        <v>2003</v>
      </c>
      <c r="G18" s="104">
        <f t="shared" si="0"/>
        <v>2004</v>
      </c>
      <c r="H18" s="104">
        <f t="shared" si="0"/>
        <v>2005</v>
      </c>
      <c r="I18" s="104">
        <f t="shared" si="0"/>
        <v>2006</v>
      </c>
      <c r="J18" s="104">
        <f t="shared" si="0"/>
        <v>2007</v>
      </c>
      <c r="K18" s="104">
        <f t="shared" si="0"/>
        <v>2008</v>
      </c>
    </row>
    <row r="19" spans="1:12" ht="12">
      <c r="A19" s="4" t="s">
        <v>191</v>
      </c>
      <c r="B19" s="132">
        <f>B10/B10</f>
        <v>1</v>
      </c>
      <c r="C19" s="124">
        <f>C10/$B10</f>
        <v>1.301434626671014</v>
      </c>
      <c r="D19" s="204">
        <f aca="true" t="shared" si="1" ref="D19:K19">D10/$B10</f>
        <v>0.8743071405282035</v>
      </c>
      <c r="E19" s="124">
        <f t="shared" si="1"/>
        <v>0.9360939028366482</v>
      </c>
      <c r="F19" s="124">
        <f t="shared" si="1"/>
        <v>1.0119008803390936</v>
      </c>
      <c r="G19" s="124">
        <f t="shared" si="1"/>
        <v>1.3496902510596673</v>
      </c>
      <c r="H19" s="124">
        <f t="shared" si="1"/>
        <v>2.2711118356700357</v>
      </c>
      <c r="I19" s="124">
        <f t="shared" si="1"/>
        <v>3.148842517117705</v>
      </c>
      <c r="J19" s="124">
        <f t="shared" si="1"/>
        <v>3.9135963482230194</v>
      </c>
      <c r="K19" s="125">
        <f t="shared" si="1"/>
        <v>5.2949135963482235</v>
      </c>
      <c r="L19" s="30"/>
    </row>
    <row r="20" spans="1:11" ht="12">
      <c r="A20" s="4" t="s">
        <v>192</v>
      </c>
      <c r="B20" s="134">
        <f>B11/B11</f>
        <v>1</v>
      </c>
      <c r="C20" s="126">
        <f aca="true" t="shared" si="2" ref="C20:K21">C11/$B11</f>
        <v>1.2111111111111112</v>
      </c>
      <c r="D20" s="128">
        <f t="shared" si="2"/>
        <v>-0.05555555555555556</v>
      </c>
      <c r="E20" s="126">
        <f t="shared" si="2"/>
        <v>0.09999999999999999</v>
      </c>
      <c r="F20" s="126">
        <f t="shared" si="2"/>
        <v>0.09999999999999999</v>
      </c>
      <c r="G20" s="126">
        <f t="shared" si="2"/>
        <v>0.37777777777777777</v>
      </c>
      <c r="H20" s="126">
        <f t="shared" si="2"/>
        <v>1.7222222222222223</v>
      </c>
      <c r="I20" s="126">
        <f t="shared" si="2"/>
        <v>2.522222222222222</v>
      </c>
      <c r="J20" s="126">
        <f t="shared" si="2"/>
        <v>4.366666666666667</v>
      </c>
      <c r="K20" s="127">
        <f t="shared" si="2"/>
        <v>5.955555555555556</v>
      </c>
    </row>
    <row r="21" spans="1:11" ht="12">
      <c r="A21" s="4" t="s">
        <v>193</v>
      </c>
      <c r="B21" s="134">
        <f>B12/B12</f>
        <v>1</v>
      </c>
      <c r="C21" s="126">
        <f t="shared" si="2"/>
        <v>1.2670807453416149</v>
      </c>
      <c r="D21" s="128">
        <f t="shared" si="2"/>
        <v>1.1573498964803313</v>
      </c>
      <c r="E21" s="126">
        <f t="shared" si="2"/>
        <v>1.1801242236024845</v>
      </c>
      <c r="F21" s="126">
        <f t="shared" si="2"/>
        <v>1.1925465838509317</v>
      </c>
      <c r="G21" s="126">
        <f t="shared" si="2"/>
        <v>1.3416149068322982</v>
      </c>
      <c r="H21" s="126">
        <f t="shared" si="2"/>
        <v>1.8426501035196687</v>
      </c>
      <c r="I21" s="126">
        <f t="shared" si="2"/>
        <v>2.4161490683229814</v>
      </c>
      <c r="J21" s="126">
        <f t="shared" si="2"/>
        <v>3.4492753623188404</v>
      </c>
      <c r="K21" s="127">
        <f t="shared" si="2"/>
        <v>4.900621118012423</v>
      </c>
    </row>
    <row r="22" spans="1:11" ht="12.75" thickBot="1">
      <c r="A22" s="110" t="s">
        <v>194</v>
      </c>
      <c r="B22" s="129"/>
      <c r="C22" s="130"/>
      <c r="D22" s="131"/>
      <c r="E22" s="130"/>
      <c r="F22" s="130"/>
      <c r="G22" s="76">
        <f>G13/G13</f>
        <v>1</v>
      </c>
      <c r="H22" s="76">
        <f>H13/$G$13</f>
        <v>2.7141327623126337</v>
      </c>
      <c r="I22" s="76">
        <f>I13/$G$13</f>
        <v>2.3768736616702357</v>
      </c>
      <c r="J22" s="76">
        <f>J13/$G$13</f>
        <v>5.856531049250536</v>
      </c>
      <c r="K22" s="76">
        <f>K13/$G$13</f>
        <v>10.274089935760172</v>
      </c>
    </row>
    <row r="23" spans="1:11" ht="12">
      <c r="A23" s="11"/>
      <c r="B23" s="75"/>
      <c r="C23" s="75"/>
      <c r="D23" s="57"/>
      <c r="E23" s="75"/>
      <c r="F23" s="75"/>
      <c r="G23" s="75"/>
      <c r="H23" s="75"/>
      <c r="I23" s="75"/>
      <c r="J23" s="75"/>
      <c r="K23" s="75"/>
    </row>
    <row r="24" spans="1:11" ht="12">
      <c r="A24" s="11"/>
      <c r="B24" s="75"/>
      <c r="C24" s="75"/>
      <c r="D24" s="57"/>
      <c r="E24" s="75"/>
      <c r="F24" s="75"/>
      <c r="G24" s="75"/>
      <c r="H24" s="75"/>
      <c r="I24" s="75"/>
      <c r="J24" s="75"/>
      <c r="K24" s="75"/>
    </row>
    <row r="25" spans="1:11" ht="12">
      <c r="A25" s="11" t="s">
        <v>210</v>
      </c>
      <c r="B25" s="75"/>
      <c r="C25" s="75"/>
      <c r="D25" s="57"/>
      <c r="E25" s="75"/>
      <c r="F25" s="75"/>
      <c r="G25" s="75"/>
      <c r="H25" s="75"/>
      <c r="I25" s="75"/>
      <c r="J25" s="75"/>
      <c r="K25" s="75"/>
    </row>
    <row r="26" spans="1:11" ht="12.75" thickBot="1">
      <c r="A26" s="11"/>
      <c r="B26" s="31"/>
      <c r="C26" s="31"/>
      <c r="D26" s="7"/>
      <c r="E26" s="31"/>
      <c r="F26" s="31"/>
      <c r="G26" s="31"/>
      <c r="H26" s="31"/>
      <c r="I26" s="31"/>
      <c r="J26" s="31"/>
      <c r="K26" s="31"/>
    </row>
    <row r="27" spans="1:12" s="25" customFormat="1" ht="12.75" thickBot="1">
      <c r="A27" s="111"/>
      <c r="B27" s="116" t="s">
        <v>78</v>
      </c>
      <c r="C27" s="112"/>
      <c r="D27" s="113"/>
      <c r="E27" s="116" t="s">
        <v>192</v>
      </c>
      <c r="F27" s="112"/>
      <c r="G27" s="113"/>
      <c r="H27" s="116" t="s">
        <v>79</v>
      </c>
      <c r="I27" s="112"/>
      <c r="J27" s="114"/>
      <c r="K27" s="116" t="s">
        <v>80</v>
      </c>
      <c r="L27" s="115"/>
    </row>
    <row r="28" spans="1:12" s="25" customFormat="1" ht="12">
      <c r="A28" s="26">
        <v>10</v>
      </c>
      <c r="B28" s="77">
        <v>5</v>
      </c>
      <c r="C28" s="78">
        <v>1</v>
      </c>
      <c r="D28" s="26">
        <v>10</v>
      </c>
      <c r="E28" s="77">
        <v>5</v>
      </c>
      <c r="F28" s="78">
        <v>1</v>
      </c>
      <c r="G28" s="95">
        <v>10</v>
      </c>
      <c r="H28" s="77">
        <v>5</v>
      </c>
      <c r="I28" s="78">
        <v>1</v>
      </c>
      <c r="J28" s="96">
        <v>10</v>
      </c>
      <c r="K28" s="77">
        <v>5</v>
      </c>
      <c r="L28" s="27">
        <v>1</v>
      </c>
    </row>
    <row r="29" spans="1:12" s="137" customFormat="1" ht="12.75" thickBot="1">
      <c r="A29" s="135">
        <f>RATE(9,,-$B$10,$K$10)</f>
        <v>0.20345197552890185</v>
      </c>
      <c r="B29" s="135">
        <f>RATE(4,,-$G$10,$K$10)</f>
        <v>0.4073632027006803</v>
      </c>
      <c r="C29" s="135">
        <f>RATE(1,,-$J$10,$K$10)</f>
        <v>0.35295342830958926</v>
      </c>
      <c r="D29" s="136">
        <f>RATE(9,,-$B$11,$K$11)</f>
        <v>0.21927726412658066</v>
      </c>
      <c r="E29" s="135">
        <f>RATE(4,,-$G$11,$K$11)</f>
        <v>0.9926061581099654</v>
      </c>
      <c r="F29" s="135">
        <f>RATE(1,,-$J$11,$K$11)</f>
        <v>0.36386768447837153</v>
      </c>
      <c r="G29" s="135">
        <f>RATE(9,,-$B$12,$K$12)</f>
        <v>0.19314869256651634</v>
      </c>
      <c r="H29" s="135">
        <f>RATE(4,,-$G$12,$K$12)</f>
        <v>0.3824703095774926</v>
      </c>
      <c r="I29" s="135">
        <f>RATE(1,,-$J$12,$K$12)</f>
        <v>0.42076830732292947</v>
      </c>
      <c r="J29" s="175" t="s">
        <v>84</v>
      </c>
      <c r="K29" s="135">
        <f>RATE(4,,-$G$13,$K$13)</f>
        <v>0.7903413436203224</v>
      </c>
      <c r="L29" s="196">
        <f>RATE(1,,-$J$13,$K$13)</f>
        <v>0.7542961608775138</v>
      </c>
    </row>
    <row r="32" ht="12">
      <c r="A32" s="11" t="s">
        <v>19</v>
      </c>
    </row>
    <row r="33" ht="12.75" thickBot="1"/>
    <row r="34" spans="1:6" ht="12">
      <c r="A34" s="13" t="s">
        <v>197</v>
      </c>
      <c r="B34" s="13" t="s">
        <v>196</v>
      </c>
      <c r="C34" s="13" t="s">
        <v>199</v>
      </c>
      <c r="D34" s="23" t="s">
        <v>200</v>
      </c>
      <c r="E34" s="29"/>
      <c r="F34" s="8"/>
    </row>
    <row r="35" spans="1:6" ht="12.75" thickBot="1">
      <c r="A35" s="14" t="s">
        <v>195</v>
      </c>
      <c r="B35" s="14" t="s">
        <v>198</v>
      </c>
      <c r="C35" s="14" t="s">
        <v>195</v>
      </c>
      <c r="D35" s="24" t="s">
        <v>201</v>
      </c>
      <c r="E35" s="29"/>
      <c r="F35" s="8"/>
    </row>
    <row r="36" spans="1:4" ht="12">
      <c r="A36" s="16" t="s">
        <v>204</v>
      </c>
      <c r="B36" s="47" t="s">
        <v>205</v>
      </c>
      <c r="C36" s="47" t="s">
        <v>206</v>
      </c>
      <c r="D36" s="17" t="s">
        <v>208</v>
      </c>
    </row>
    <row r="37" spans="1:4" ht="12.75" thickBot="1">
      <c r="A37" s="15" t="s">
        <v>203</v>
      </c>
      <c r="B37" s="20" t="s">
        <v>200</v>
      </c>
      <c r="C37" s="20" t="s">
        <v>207</v>
      </c>
      <c r="D37" s="12" t="s">
        <v>209</v>
      </c>
    </row>
    <row r="38" spans="1:4" ht="12.75" thickBot="1">
      <c r="A38" s="15" t="s">
        <v>202</v>
      </c>
      <c r="B38" s="195">
        <v>0</v>
      </c>
      <c r="C38" s="79">
        <f>K13</f>
        <v>9596</v>
      </c>
      <c r="D38" s="94">
        <f>B38/C38</f>
        <v>0</v>
      </c>
    </row>
    <row r="41" spans="1:4" ht="12">
      <c r="A41" s="1" t="s">
        <v>214</v>
      </c>
      <c r="D41" s="1" t="s">
        <v>215</v>
      </c>
    </row>
    <row r="42" ht="12">
      <c r="D42" s="1"/>
    </row>
    <row r="43" spans="4:5" ht="12">
      <c r="D43" t="s">
        <v>185</v>
      </c>
      <c r="E43" s="149" t="s">
        <v>17</v>
      </c>
    </row>
    <row r="44" spans="4:5" ht="12">
      <c r="D44" t="s">
        <v>36</v>
      </c>
      <c r="E44" s="149"/>
    </row>
    <row r="45" spans="4:5" ht="12">
      <c r="D45" t="s">
        <v>35</v>
      </c>
      <c r="E45" s="149"/>
    </row>
    <row r="46" ht="12.75" thickBot="1"/>
    <row r="47" spans="1:5" ht="12">
      <c r="A47" s="54" t="s">
        <v>64</v>
      </c>
      <c r="B47" s="159"/>
      <c r="D47" s="54" t="s">
        <v>65</v>
      </c>
      <c r="E47" s="159"/>
    </row>
    <row r="48" spans="1:5" ht="12.75" thickBot="1">
      <c r="A48" s="55" t="s">
        <v>63</v>
      </c>
      <c r="B48" s="160" t="s">
        <v>15</v>
      </c>
      <c r="D48" s="55" t="s">
        <v>68</v>
      </c>
      <c r="E48" s="160" t="s">
        <v>16</v>
      </c>
    </row>
    <row r="51" ht="12">
      <c r="A51" s="1" t="s">
        <v>122</v>
      </c>
    </row>
    <row r="52" ht="12.75" thickBot="1">
      <c r="D52" s="30"/>
    </row>
    <row r="53" spans="1:10" ht="12.75" thickBot="1">
      <c r="A53" s="37" t="s">
        <v>38</v>
      </c>
      <c r="B53" s="139">
        <f>K11</f>
        <v>5.36</v>
      </c>
      <c r="C53" s="83"/>
      <c r="D53" s="45"/>
      <c r="E53" s="97"/>
      <c r="F53" s="82"/>
      <c r="G53" s="97"/>
      <c r="H53" s="97"/>
      <c r="I53" s="97"/>
      <c r="J53" s="82"/>
    </row>
    <row r="54" spans="1:10" ht="12">
      <c r="A54" s="16" t="s">
        <v>111</v>
      </c>
      <c r="B54" s="47"/>
      <c r="C54" s="84"/>
      <c r="D54" s="56" t="s">
        <v>148</v>
      </c>
      <c r="E54" s="98"/>
      <c r="F54" s="80"/>
      <c r="G54" s="98"/>
      <c r="H54" s="99" t="s">
        <v>116</v>
      </c>
      <c r="I54" s="98"/>
      <c r="J54" s="80"/>
    </row>
    <row r="55" spans="1:10" ht="12.75" thickBot="1">
      <c r="A55" s="15" t="s">
        <v>110</v>
      </c>
      <c r="B55" s="85">
        <f>MIN(D55:H55)</f>
        <v>0.18</v>
      </c>
      <c r="C55" s="86"/>
      <c r="D55" s="41">
        <f>H29</f>
        <v>0.3824703095774926</v>
      </c>
      <c r="E55" s="100"/>
      <c r="F55" s="81"/>
      <c r="G55" s="100"/>
      <c r="H55" s="161">
        <v>0.18</v>
      </c>
      <c r="I55" s="100"/>
      <c r="J55" s="81"/>
    </row>
    <row r="56" spans="1:10" ht="12">
      <c r="A56" s="16" t="s">
        <v>111</v>
      </c>
      <c r="B56" s="80"/>
      <c r="C56" s="84"/>
      <c r="D56" s="40" t="s">
        <v>109</v>
      </c>
      <c r="E56" s="98"/>
      <c r="F56" s="80"/>
      <c r="G56" s="98"/>
      <c r="H56" s="98" t="s">
        <v>117</v>
      </c>
      <c r="I56" s="98"/>
      <c r="J56" s="80"/>
    </row>
    <row r="57" spans="1:10" ht="12.75" thickBot="1">
      <c r="A57" s="15" t="s">
        <v>112</v>
      </c>
      <c r="B57" s="49">
        <f>MIN(D57:H57)</f>
        <v>22</v>
      </c>
      <c r="C57" s="87"/>
      <c r="D57" s="51">
        <f>B55*2*100</f>
        <v>36</v>
      </c>
      <c r="E57" s="102"/>
      <c r="F57" s="103"/>
      <c r="G57" s="102"/>
      <c r="H57" s="162">
        <v>22</v>
      </c>
      <c r="I57" s="100"/>
      <c r="J57" s="81"/>
    </row>
    <row r="58" spans="1:10" ht="12">
      <c r="A58" s="38" t="s">
        <v>113</v>
      </c>
      <c r="B58" s="47"/>
      <c r="C58" s="8"/>
      <c r="D58" s="3"/>
      <c r="E58" s="8"/>
      <c r="F58" s="8"/>
      <c r="G58" s="8"/>
      <c r="H58" s="8"/>
      <c r="I58" s="8"/>
      <c r="J58" s="8"/>
    </row>
    <row r="59" spans="1:10" ht="12.75" thickBot="1">
      <c r="A59" s="15" t="s">
        <v>114</v>
      </c>
      <c r="B59" s="85">
        <v>0.15</v>
      </c>
      <c r="C59" s="8"/>
      <c r="D59" s="3"/>
      <c r="E59" s="8"/>
      <c r="F59" s="8"/>
      <c r="G59" s="8"/>
      <c r="H59" s="8"/>
      <c r="I59" s="8"/>
      <c r="J59" s="8"/>
    </row>
    <row r="60" spans="1:2" ht="12">
      <c r="A60" s="16" t="s">
        <v>111</v>
      </c>
      <c r="B60" s="80"/>
    </row>
    <row r="61" spans="1:2" ht="12.75" thickBot="1">
      <c r="A61" s="20" t="s">
        <v>118</v>
      </c>
      <c r="B61" s="88">
        <f>FV(B55,10,,-K11)</f>
        <v>28.053358568360313</v>
      </c>
    </row>
    <row r="62" spans="1:2" ht="12">
      <c r="A62" s="47" t="s">
        <v>111</v>
      </c>
      <c r="B62" s="80"/>
    </row>
    <row r="63" spans="1:2" ht="12.75" thickBot="1">
      <c r="A63" s="20" t="s">
        <v>119</v>
      </c>
      <c r="B63" s="88">
        <f>B61*B57</f>
        <v>617.1738885039268</v>
      </c>
    </row>
    <row r="64" spans="1:2" ht="12">
      <c r="A64" s="47" t="s">
        <v>125</v>
      </c>
      <c r="B64" s="80"/>
    </row>
    <row r="65" spans="1:2" ht="12.75" thickBot="1">
      <c r="A65" s="20" t="s">
        <v>37</v>
      </c>
      <c r="B65" s="88">
        <f>PV(B59,10,,-B63)</f>
        <v>152.55594625593235</v>
      </c>
    </row>
    <row r="66" spans="1:2" ht="12">
      <c r="A66" s="47" t="s">
        <v>120</v>
      </c>
      <c r="B66" s="80"/>
    </row>
    <row r="67" spans="1:2" ht="12.75" thickBot="1">
      <c r="A67" s="20" t="s">
        <v>121</v>
      </c>
      <c r="B67" s="89">
        <v>0.5</v>
      </c>
    </row>
    <row r="68" spans="1:10" ht="12">
      <c r="A68" s="54" t="s">
        <v>126</v>
      </c>
      <c r="B68" s="80"/>
      <c r="C68" s="84"/>
      <c r="D68" s="56" t="s">
        <v>140</v>
      </c>
      <c r="E68" s="98"/>
      <c r="F68" s="80"/>
      <c r="G68" s="98"/>
      <c r="H68" s="99" t="s">
        <v>124</v>
      </c>
      <c r="I68" s="98"/>
      <c r="J68" s="80"/>
    </row>
    <row r="69" spans="1:10" ht="12.75" thickBot="1">
      <c r="A69" s="55" t="s">
        <v>62</v>
      </c>
      <c r="B69" s="88">
        <f>B65*(1-B67)</f>
        <v>76.27797312796618</v>
      </c>
      <c r="C69" s="87"/>
      <c r="D69" s="163">
        <v>122.42</v>
      </c>
      <c r="E69" s="101">
        <f>D69/B65</f>
        <v>0.8024597074349669</v>
      </c>
      <c r="F69" s="103"/>
      <c r="G69" s="102"/>
      <c r="H69" s="164" t="s">
        <v>18</v>
      </c>
      <c r="I69" s="100"/>
      <c r="J69" s="81"/>
    </row>
    <row r="71" ht="12.75" thickBot="1"/>
    <row r="72" spans="1:3" ht="12">
      <c r="A72" s="106" t="s">
        <v>69</v>
      </c>
      <c r="B72" s="109" t="s">
        <v>70</v>
      </c>
      <c r="C72" s="107" t="s">
        <v>72</v>
      </c>
    </row>
    <row r="73" spans="1:3" ht="12.75" thickBot="1">
      <c r="A73" s="15"/>
      <c r="B73" s="110" t="s">
        <v>71</v>
      </c>
      <c r="C73" s="108" t="s">
        <v>71</v>
      </c>
    </row>
    <row r="74" spans="1:3" ht="12">
      <c r="A74" s="58" t="s">
        <v>73</v>
      </c>
      <c r="B74" s="165"/>
      <c r="C74" s="166"/>
    </row>
    <row r="75" spans="1:3" ht="12">
      <c r="A75" s="59" t="s">
        <v>74</v>
      </c>
      <c r="B75" s="167"/>
      <c r="C75" s="168"/>
    </row>
    <row r="76" spans="1:3" ht="12.75" thickBot="1">
      <c r="A76" s="60" t="s">
        <v>75</v>
      </c>
      <c r="B76" s="169"/>
      <c r="C76" s="17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Q38" sqref="Q38"/>
    </sheetView>
  </sheetViews>
  <sheetFormatPr defaultColWidth="8.8515625" defaultRowHeight="12.75"/>
  <cols>
    <col min="1" max="1" width="19.28125" style="0" customWidth="1"/>
    <col min="2" max="2" width="10.421875" style="71" customWidth="1"/>
    <col min="3" max="3" width="10.8515625" style="71" customWidth="1"/>
    <col min="4" max="4" width="13.140625" style="0" customWidth="1"/>
    <col min="5" max="5" width="10.140625" style="71" customWidth="1"/>
    <col min="6" max="6" width="10.421875" style="71" customWidth="1"/>
    <col min="7" max="7" width="11.28125" style="71" customWidth="1"/>
    <col min="8" max="8" width="13.28125" style="71" customWidth="1"/>
    <col min="9" max="9" width="11.28125" style="71" customWidth="1"/>
    <col min="10" max="10" width="14.421875" style="71" customWidth="1"/>
    <col min="11" max="11" width="11.28125" style="71" customWidth="1"/>
  </cols>
  <sheetData>
    <row r="1" spans="1:2" ht="12">
      <c r="A1" s="1" t="s">
        <v>185</v>
      </c>
      <c r="B1" s="147" t="s">
        <v>102</v>
      </c>
    </row>
    <row r="2" spans="1:2" ht="15">
      <c r="A2" s="1" t="s">
        <v>189</v>
      </c>
      <c r="B2" s="148"/>
    </row>
    <row r="3" spans="1:2" ht="12">
      <c r="A3" s="1" t="s">
        <v>186</v>
      </c>
      <c r="B3" s="149"/>
    </row>
    <row r="4" spans="1:2" ht="12">
      <c r="A4" s="1" t="s">
        <v>187</v>
      </c>
      <c r="B4" s="147" t="s">
        <v>103</v>
      </c>
    </row>
    <row r="5" spans="1:2" ht="12">
      <c r="A5" s="1" t="s">
        <v>188</v>
      </c>
      <c r="B5" s="150"/>
    </row>
    <row r="6" spans="1:2" ht="12">
      <c r="A6" s="1"/>
      <c r="B6" s="72"/>
    </row>
    <row r="7" spans="1:2" ht="12">
      <c r="A7" s="1" t="s">
        <v>82</v>
      </c>
      <c r="B7" s="72"/>
    </row>
    <row r="8" ht="12.75" thickBot="1"/>
    <row r="9" spans="1:11" ht="12.75" thickBot="1">
      <c r="A9" s="5" t="s">
        <v>104</v>
      </c>
      <c r="B9" s="104"/>
      <c r="C9" s="73">
        <v>1999</v>
      </c>
      <c r="D9" s="73">
        <v>2000</v>
      </c>
      <c r="E9" s="73">
        <v>2001</v>
      </c>
      <c r="F9" s="73">
        <v>2002</v>
      </c>
      <c r="G9" s="73">
        <v>2003</v>
      </c>
      <c r="H9" s="73">
        <v>2004</v>
      </c>
      <c r="I9" s="73">
        <v>2005</v>
      </c>
      <c r="J9" s="73">
        <v>2006</v>
      </c>
      <c r="K9" s="73">
        <v>2007</v>
      </c>
    </row>
    <row r="10" spans="1:12" ht="12">
      <c r="A10" s="4" t="s">
        <v>191</v>
      </c>
      <c r="B10" s="151">
        <v>849</v>
      </c>
      <c r="C10" s="151">
        <v>849</v>
      </c>
      <c r="D10" s="151">
        <v>569</v>
      </c>
      <c r="E10" s="151">
        <v>2061</v>
      </c>
      <c r="F10" s="151">
        <v>1863</v>
      </c>
      <c r="G10" s="151">
        <v>1780</v>
      </c>
      <c r="H10" s="151">
        <v>1942</v>
      </c>
      <c r="I10" s="151">
        <v>2503</v>
      </c>
      <c r="J10" s="151">
        <v>3804</v>
      </c>
      <c r="K10" s="152">
        <v>2175</v>
      </c>
      <c r="L10" s="30"/>
    </row>
    <row r="11" spans="1:11" s="142" customFormat="1" ht="12">
      <c r="A11" s="141" t="s">
        <v>192</v>
      </c>
      <c r="B11" s="153">
        <v>-0.2</v>
      </c>
      <c r="C11" s="153">
        <v>-0.2</v>
      </c>
      <c r="D11" s="153">
        <v>0</v>
      </c>
      <c r="E11" s="153">
        <v>-0.73</v>
      </c>
      <c r="F11" s="153">
        <v>0.3</v>
      </c>
      <c r="G11" s="153">
        <v>0.55</v>
      </c>
      <c r="H11" s="153">
        <v>0.99</v>
      </c>
      <c r="I11" s="153">
        <v>1.16</v>
      </c>
      <c r="J11" s="153">
        <v>1.44</v>
      </c>
      <c r="K11" s="205">
        <v>-3.4</v>
      </c>
    </row>
    <row r="12" spans="1:11" ht="12">
      <c r="A12" s="4" t="s">
        <v>193</v>
      </c>
      <c r="B12" s="153">
        <v>5.28</v>
      </c>
      <c r="C12" s="153">
        <v>5.28</v>
      </c>
      <c r="D12" s="153">
        <v>5.66</v>
      </c>
      <c r="E12" s="153">
        <v>4.52</v>
      </c>
      <c r="F12" s="153">
        <v>4.21</v>
      </c>
      <c r="G12" s="153">
        <v>5.23</v>
      </c>
      <c r="H12" s="153">
        <v>6.03</v>
      </c>
      <c r="I12" s="153">
        <v>8.16</v>
      </c>
      <c r="J12" s="153">
        <v>9.84</v>
      </c>
      <c r="K12" s="205">
        <v>6.14</v>
      </c>
    </row>
    <row r="13" spans="1:11" ht="12.75" thickBot="1">
      <c r="A13" s="110" t="s">
        <v>194</v>
      </c>
      <c r="B13" s="120"/>
      <c r="C13" s="120"/>
      <c r="D13" s="121"/>
      <c r="E13" s="120"/>
      <c r="F13" s="120"/>
      <c r="G13" s="155">
        <v>674</v>
      </c>
      <c r="H13" s="155">
        <v>1594</v>
      </c>
      <c r="I13" s="155">
        <v>863</v>
      </c>
      <c r="J13" s="155">
        <v>860</v>
      </c>
      <c r="K13" s="156">
        <v>795</v>
      </c>
    </row>
    <row r="14" spans="1:11" ht="12">
      <c r="A14" s="117" t="s">
        <v>83</v>
      </c>
      <c r="B14" s="122"/>
      <c r="C14" s="122"/>
      <c r="D14" s="123"/>
      <c r="E14" s="122"/>
      <c r="F14" s="122"/>
      <c r="G14" s="157"/>
      <c r="H14" s="157"/>
      <c r="I14" s="157"/>
      <c r="J14" s="157"/>
      <c r="K14" s="158"/>
    </row>
    <row r="15" spans="1:11" ht="12">
      <c r="A15" s="11"/>
      <c r="B15" s="31"/>
      <c r="C15" s="31"/>
      <c r="D15" s="7"/>
      <c r="E15" s="31"/>
      <c r="F15" s="31"/>
      <c r="G15" s="31"/>
      <c r="H15" s="31"/>
      <c r="I15" s="31"/>
      <c r="J15" s="31"/>
      <c r="K15" s="31"/>
    </row>
    <row r="16" ht="12">
      <c r="A16" s="11" t="s">
        <v>81</v>
      </c>
    </row>
    <row r="17" ht="12.75" thickBot="1"/>
    <row r="18" spans="1:11" ht="12.75" thickBot="1">
      <c r="A18" s="5" t="str">
        <f>A9</f>
        <v>Year (Month = 12   )</v>
      </c>
      <c r="B18" s="104">
        <f>B9</f>
        <v>0</v>
      </c>
      <c r="C18" s="104">
        <f aca="true" t="shared" si="0" ref="C18:K18">C9</f>
        <v>1999</v>
      </c>
      <c r="D18" s="104">
        <f t="shared" si="0"/>
        <v>2000</v>
      </c>
      <c r="E18" s="104">
        <f t="shared" si="0"/>
        <v>2001</v>
      </c>
      <c r="F18" s="104">
        <f t="shared" si="0"/>
        <v>2002</v>
      </c>
      <c r="G18" s="104">
        <f t="shared" si="0"/>
        <v>2003</v>
      </c>
      <c r="H18" s="104">
        <f t="shared" si="0"/>
        <v>2004</v>
      </c>
      <c r="I18" s="104">
        <f t="shared" si="0"/>
        <v>2005</v>
      </c>
      <c r="J18" s="104">
        <f t="shared" si="0"/>
        <v>2006</v>
      </c>
      <c r="K18" s="104">
        <f t="shared" si="0"/>
        <v>2007</v>
      </c>
    </row>
    <row r="19" spans="1:12" ht="12">
      <c r="A19" s="4" t="s">
        <v>191</v>
      </c>
      <c r="B19" s="132">
        <f>B10/B10</f>
        <v>1</v>
      </c>
      <c r="C19" s="124">
        <f>C10/$B10</f>
        <v>1</v>
      </c>
      <c r="D19" s="204">
        <f aca="true" t="shared" si="1" ref="D19:K19">D10/$B10</f>
        <v>0.6702002355712603</v>
      </c>
      <c r="E19" s="124">
        <f t="shared" si="1"/>
        <v>2.4275618374558303</v>
      </c>
      <c r="F19" s="124">
        <f t="shared" si="1"/>
        <v>2.1943462897526502</v>
      </c>
      <c r="G19" s="124">
        <f t="shared" si="1"/>
        <v>2.0965842167255593</v>
      </c>
      <c r="H19" s="124">
        <f t="shared" si="1"/>
        <v>2.287396937573616</v>
      </c>
      <c r="I19" s="124">
        <f t="shared" si="1"/>
        <v>2.9481743227326267</v>
      </c>
      <c r="J19" s="124">
        <f t="shared" si="1"/>
        <v>4.480565371024735</v>
      </c>
      <c r="K19" s="125">
        <f t="shared" si="1"/>
        <v>2.5618374558303887</v>
      </c>
      <c r="L19" s="30"/>
    </row>
    <row r="20" spans="1:11" ht="12">
      <c r="A20" s="4" t="s">
        <v>192</v>
      </c>
      <c r="B20" s="134">
        <f>B11/B11</f>
        <v>1</v>
      </c>
      <c r="C20" s="126">
        <f aca="true" t="shared" si="2" ref="C20:K21">C11/$B11</f>
        <v>1</v>
      </c>
      <c r="D20" s="128">
        <f t="shared" si="2"/>
        <v>0</v>
      </c>
      <c r="E20" s="126">
        <f t="shared" si="2"/>
        <v>3.65</v>
      </c>
      <c r="F20" s="126">
        <f t="shared" si="2"/>
        <v>-1.4999999999999998</v>
      </c>
      <c r="G20" s="126">
        <f t="shared" si="2"/>
        <v>-2.75</v>
      </c>
      <c r="H20" s="126">
        <f t="shared" si="2"/>
        <v>-4.949999999999999</v>
      </c>
      <c r="I20" s="126">
        <f t="shared" si="2"/>
        <v>-5.799999999999999</v>
      </c>
      <c r="J20" s="126">
        <f t="shared" si="2"/>
        <v>-7.199999999999999</v>
      </c>
      <c r="K20" s="127">
        <f t="shared" si="2"/>
        <v>17</v>
      </c>
    </row>
    <row r="21" spans="1:11" ht="12">
      <c r="A21" s="4" t="s">
        <v>193</v>
      </c>
      <c r="B21" s="134">
        <f>B12/B12</f>
        <v>1</v>
      </c>
      <c r="C21" s="126">
        <f t="shared" si="2"/>
        <v>1</v>
      </c>
      <c r="D21" s="128">
        <f t="shared" si="2"/>
        <v>1.071969696969697</v>
      </c>
      <c r="E21" s="126">
        <f t="shared" si="2"/>
        <v>0.856060606060606</v>
      </c>
      <c r="F21" s="126">
        <f t="shared" si="2"/>
        <v>0.7973484848484848</v>
      </c>
      <c r="G21" s="126">
        <f t="shared" si="2"/>
        <v>0.9905303030303031</v>
      </c>
      <c r="H21" s="126">
        <f t="shared" si="2"/>
        <v>1.1420454545454546</v>
      </c>
      <c r="I21" s="126">
        <f t="shared" si="2"/>
        <v>1.5454545454545454</v>
      </c>
      <c r="J21" s="126">
        <f t="shared" si="2"/>
        <v>1.8636363636363635</v>
      </c>
      <c r="K21" s="127">
        <f t="shared" si="2"/>
        <v>1.1628787878787878</v>
      </c>
    </row>
    <row r="22" spans="1:11" ht="12.75" thickBot="1">
      <c r="A22" s="110" t="s">
        <v>194</v>
      </c>
      <c r="B22" s="129"/>
      <c r="C22" s="130"/>
      <c r="D22" s="131"/>
      <c r="E22" s="130"/>
      <c r="F22" s="130"/>
      <c r="G22" s="76">
        <f>G13/G13</f>
        <v>1</v>
      </c>
      <c r="H22" s="76">
        <f>H13/$G$13</f>
        <v>2.364985163204748</v>
      </c>
      <c r="I22" s="76">
        <f>I13/$G$13</f>
        <v>1.2804154302670623</v>
      </c>
      <c r="J22" s="76">
        <f>J13/$G$13</f>
        <v>1.2759643916913948</v>
      </c>
      <c r="K22" s="76">
        <f>K13/$G$13</f>
        <v>1.1795252225519288</v>
      </c>
    </row>
    <row r="23" spans="1:11" ht="12">
      <c r="A23" s="11"/>
      <c r="B23" s="75"/>
      <c r="C23" s="75"/>
      <c r="D23" s="57"/>
      <c r="E23" s="75"/>
      <c r="F23" s="75"/>
      <c r="G23" s="75"/>
      <c r="H23" s="75"/>
      <c r="I23" s="75"/>
      <c r="J23" s="75"/>
      <c r="K23" s="75"/>
    </row>
    <row r="24" spans="1:11" ht="12">
      <c r="A24" s="11"/>
      <c r="B24" s="75"/>
      <c r="C24" s="75"/>
      <c r="D24" s="57"/>
      <c r="E24" s="75"/>
      <c r="F24" s="75"/>
      <c r="G24" s="75"/>
      <c r="H24" s="75"/>
      <c r="I24" s="75"/>
      <c r="J24" s="75"/>
      <c r="K24" s="75"/>
    </row>
    <row r="25" spans="1:11" ht="12">
      <c r="A25" s="11" t="s">
        <v>210</v>
      </c>
      <c r="B25" s="75"/>
      <c r="C25" s="75"/>
      <c r="D25" s="57"/>
      <c r="E25" s="75"/>
      <c r="F25" s="75"/>
      <c r="G25" s="75"/>
      <c r="H25" s="75"/>
      <c r="I25" s="75"/>
      <c r="J25" s="75"/>
      <c r="K25" s="75"/>
    </row>
    <row r="26" spans="1:11" ht="12.75" thickBot="1">
      <c r="A26" s="11"/>
      <c r="B26" s="31"/>
      <c r="C26" s="31"/>
      <c r="D26" s="7"/>
      <c r="E26" s="31"/>
      <c r="F26" s="31"/>
      <c r="G26" s="31"/>
      <c r="H26" s="31"/>
      <c r="I26" s="31"/>
      <c r="J26" s="31"/>
      <c r="K26" s="31"/>
    </row>
    <row r="27" spans="1:12" s="25" customFormat="1" ht="12.75" thickBot="1">
      <c r="A27" s="111"/>
      <c r="B27" s="116" t="s">
        <v>78</v>
      </c>
      <c r="C27" s="112"/>
      <c r="D27" s="113"/>
      <c r="E27" s="116" t="s">
        <v>192</v>
      </c>
      <c r="F27" s="112"/>
      <c r="G27" s="113"/>
      <c r="H27" s="116" t="s">
        <v>79</v>
      </c>
      <c r="I27" s="112"/>
      <c r="J27" s="114"/>
      <c r="K27" s="116" t="s">
        <v>80</v>
      </c>
      <c r="L27" s="115"/>
    </row>
    <row r="28" spans="1:12" s="25" customFormat="1" ht="12">
      <c r="A28" s="26">
        <v>10</v>
      </c>
      <c r="B28" s="77">
        <v>5</v>
      </c>
      <c r="C28" s="78">
        <v>1</v>
      </c>
      <c r="D28" s="26">
        <v>10</v>
      </c>
      <c r="E28" s="77">
        <v>5</v>
      </c>
      <c r="F28" s="78">
        <v>1</v>
      </c>
      <c r="G28" s="95">
        <v>10</v>
      </c>
      <c r="H28" s="77">
        <v>5</v>
      </c>
      <c r="I28" s="78">
        <v>1</v>
      </c>
      <c r="J28" s="96">
        <v>10</v>
      </c>
      <c r="K28" s="77">
        <v>5</v>
      </c>
      <c r="L28" s="27">
        <v>1</v>
      </c>
    </row>
    <row r="29" spans="1:12" s="137" customFormat="1" ht="12.75" thickBot="1">
      <c r="A29" s="135">
        <f>RATE(9,,-$B$10,$K$10)</f>
        <v>0.11018311815078284</v>
      </c>
      <c r="B29" s="135">
        <f>RATE(4,,-$G$10,$K$10)</f>
        <v>0.05138025032616202</v>
      </c>
      <c r="C29" s="135">
        <f>RATE(1,,-$J$10,$K$10)</f>
        <v>-0.4282334384858045</v>
      </c>
      <c r="D29" s="136">
        <f>RATE(9,,-$B$11,$K$11)</f>
        <v>0.3699873177397316</v>
      </c>
      <c r="E29" s="135" t="e">
        <f>RATE(4,,-$G$11,$K$11)</f>
        <v>#NUM!</v>
      </c>
      <c r="F29" s="135" t="e">
        <f>RATE(1,,-$J$11,$K$11)</f>
        <v>#NUM!</v>
      </c>
      <c r="G29" s="135">
        <f>RATE(9,,-$B$12,$K$12)</f>
        <v>0.01690786294011205</v>
      </c>
      <c r="H29" s="135">
        <f>RATE(4,,-$G$12,$K$12)</f>
        <v>0.04091836422075306</v>
      </c>
      <c r="I29" s="135">
        <f>RATE(1,,-$J$12,$K$12)</f>
        <v>-0.37601626016260165</v>
      </c>
      <c r="J29" s="175" t="s">
        <v>84</v>
      </c>
      <c r="K29" s="135">
        <f>RATE(4,,-$G$13,$K$13)</f>
        <v>0.04214178166873538</v>
      </c>
      <c r="L29" s="196">
        <f>RATE(1,,-$J$13,$K$13)</f>
        <v>-0.07558139534883718</v>
      </c>
    </row>
    <row r="32" ht="12">
      <c r="A32" s="11" t="s">
        <v>19</v>
      </c>
    </row>
    <row r="33" ht="12.75" thickBot="1"/>
    <row r="34" spans="1:6" ht="12">
      <c r="A34" s="13" t="s">
        <v>197</v>
      </c>
      <c r="B34" s="13" t="s">
        <v>196</v>
      </c>
      <c r="C34" s="13" t="s">
        <v>199</v>
      </c>
      <c r="D34" s="23" t="s">
        <v>200</v>
      </c>
      <c r="E34" s="29"/>
      <c r="F34" s="8"/>
    </row>
    <row r="35" spans="1:6" ht="12.75" thickBot="1">
      <c r="A35" s="14" t="s">
        <v>195</v>
      </c>
      <c r="B35" s="14" t="s">
        <v>198</v>
      </c>
      <c r="C35" s="14" t="s">
        <v>195</v>
      </c>
      <c r="D35" s="24" t="s">
        <v>201</v>
      </c>
      <c r="E35" s="29"/>
      <c r="F35" s="8"/>
    </row>
    <row r="36" spans="1:4" ht="12">
      <c r="A36" s="16" t="s">
        <v>204</v>
      </c>
      <c r="B36" s="47" t="s">
        <v>205</v>
      </c>
      <c r="C36" s="47" t="s">
        <v>206</v>
      </c>
      <c r="D36" s="17" t="s">
        <v>208</v>
      </c>
    </row>
    <row r="37" spans="1:4" ht="12.75" thickBot="1">
      <c r="A37" s="15" t="s">
        <v>203</v>
      </c>
      <c r="B37" s="20" t="s">
        <v>200</v>
      </c>
      <c r="C37" s="20" t="s">
        <v>207</v>
      </c>
      <c r="D37" s="12" t="s">
        <v>209</v>
      </c>
    </row>
    <row r="38" spans="1:13" ht="12.75" thickBot="1">
      <c r="A38" s="15" t="s">
        <v>202</v>
      </c>
      <c r="B38" s="195"/>
      <c r="C38" s="79">
        <f>K13</f>
        <v>795</v>
      </c>
      <c r="D38" s="94">
        <f>B38/C38</f>
        <v>0</v>
      </c>
      <c r="H38" s="212">
        <v>2715.34</v>
      </c>
      <c r="I38" s="212">
        <v>2829.07</v>
      </c>
      <c r="J38" s="212">
        <v>4196.37</v>
      </c>
      <c r="K38" s="212">
        <v>3399.56</v>
      </c>
      <c r="L38" s="213">
        <v>2228.2</v>
      </c>
      <c r="M38" s="213">
        <v>1918.29</v>
      </c>
    </row>
    <row r="39" spans="8:13" ht="12">
      <c r="H39" s="71">
        <v>468.34</v>
      </c>
      <c r="I39" s="71">
        <v>460.9</v>
      </c>
      <c r="J39" s="71">
        <v>426.3</v>
      </c>
      <c r="K39" s="71">
        <v>416.58</v>
      </c>
      <c r="L39">
        <v>369.62</v>
      </c>
      <c r="M39">
        <v>366.64</v>
      </c>
    </row>
    <row r="40" spans="8:13" ht="12">
      <c r="H40" s="71">
        <f aca="true" t="shared" si="3" ref="H40:M40">H38/H39</f>
        <v>5.797796472648077</v>
      </c>
      <c r="I40" s="71">
        <f t="shared" si="3"/>
        <v>6.1381427641570845</v>
      </c>
      <c r="J40" s="71">
        <f t="shared" si="3"/>
        <v>9.843701618578466</v>
      </c>
      <c r="K40" s="71">
        <f t="shared" si="3"/>
        <v>8.160641413413991</v>
      </c>
      <c r="L40" s="71">
        <f t="shared" si="3"/>
        <v>6.028353444077701</v>
      </c>
      <c r="M40" s="71">
        <f t="shared" si="3"/>
        <v>5.232080514946541</v>
      </c>
    </row>
    <row r="41" spans="1:4" ht="12">
      <c r="A41" s="1" t="s">
        <v>214</v>
      </c>
      <c r="D41" s="1" t="s">
        <v>215</v>
      </c>
    </row>
    <row r="42" ht="12">
      <c r="D42" s="1"/>
    </row>
    <row r="43" spans="4:5" ht="12">
      <c r="D43" t="s">
        <v>185</v>
      </c>
      <c r="E43" s="149"/>
    </row>
    <row r="44" spans="4:5" ht="12">
      <c r="D44" t="s">
        <v>36</v>
      </c>
      <c r="E44" s="149"/>
    </row>
    <row r="45" spans="4:5" ht="12">
      <c r="D45" t="s">
        <v>35</v>
      </c>
      <c r="E45" s="149"/>
    </row>
    <row r="46" ht="12.75" thickBot="1"/>
    <row r="47" spans="1:5" ht="12">
      <c r="A47" s="54" t="s">
        <v>64</v>
      </c>
      <c r="B47" s="159"/>
      <c r="D47" s="54" t="s">
        <v>65</v>
      </c>
      <c r="E47" s="159"/>
    </row>
    <row r="48" spans="1:5" ht="12.75" thickBot="1">
      <c r="A48" s="55" t="s">
        <v>63</v>
      </c>
      <c r="B48" s="160"/>
      <c r="D48" s="55" t="s">
        <v>68</v>
      </c>
      <c r="E48" s="160"/>
    </row>
    <row r="51" ht="12">
      <c r="A51" s="1" t="s">
        <v>122</v>
      </c>
    </row>
    <row r="52" ht="12.75" thickBot="1">
      <c r="D52" s="30"/>
    </row>
    <row r="53" spans="1:10" ht="12.75" thickBot="1">
      <c r="A53" s="37" t="s">
        <v>38</v>
      </c>
      <c r="B53" s="139">
        <f>K11</f>
        <v>-3.4</v>
      </c>
      <c r="C53" s="83"/>
      <c r="D53" s="45"/>
      <c r="E53" s="97"/>
      <c r="F53" s="82"/>
      <c r="G53" s="97"/>
      <c r="H53" s="97"/>
      <c r="I53" s="97"/>
      <c r="J53" s="82"/>
    </row>
    <row r="54" spans="1:10" ht="12">
      <c r="A54" s="16" t="s">
        <v>111</v>
      </c>
      <c r="B54" s="47"/>
      <c r="C54" s="84"/>
      <c r="D54" s="56" t="s">
        <v>148</v>
      </c>
      <c r="E54" s="98"/>
      <c r="F54" s="80"/>
      <c r="G54" s="98"/>
      <c r="H54" s="99" t="s">
        <v>116</v>
      </c>
      <c r="I54" s="98"/>
      <c r="J54" s="80"/>
    </row>
    <row r="55" spans="1:10" ht="12.75" thickBot="1">
      <c r="A55" s="15" t="s">
        <v>110</v>
      </c>
      <c r="B55" s="85">
        <f>MIN(D55:H55)</f>
        <v>0.04091836422075306</v>
      </c>
      <c r="C55" s="86"/>
      <c r="D55" s="41">
        <f>H29</f>
        <v>0.04091836422075306</v>
      </c>
      <c r="E55" s="100"/>
      <c r="F55" s="81"/>
      <c r="G55" s="100"/>
      <c r="H55" s="161"/>
      <c r="I55" s="100"/>
      <c r="J55" s="81"/>
    </row>
    <row r="56" spans="1:10" ht="12">
      <c r="A56" s="16" t="s">
        <v>111</v>
      </c>
      <c r="B56" s="80"/>
      <c r="C56" s="84"/>
      <c r="D56" s="40" t="s">
        <v>109</v>
      </c>
      <c r="E56" s="98"/>
      <c r="F56" s="80"/>
      <c r="G56" s="98"/>
      <c r="H56" s="98" t="s">
        <v>117</v>
      </c>
      <c r="I56" s="98"/>
      <c r="J56" s="80"/>
    </row>
    <row r="57" spans="1:10" ht="12.75" thickBot="1">
      <c r="A57" s="15" t="s">
        <v>112</v>
      </c>
      <c r="B57" s="49">
        <f>MIN(D57:H57)</f>
        <v>8.183672844150612</v>
      </c>
      <c r="C57" s="87"/>
      <c r="D57" s="51">
        <f>B55*2*100</f>
        <v>8.183672844150612</v>
      </c>
      <c r="E57" s="102"/>
      <c r="F57" s="103"/>
      <c r="G57" s="102"/>
      <c r="H57" s="162"/>
      <c r="I57" s="100"/>
      <c r="J57" s="81"/>
    </row>
    <row r="58" spans="1:10" ht="12">
      <c r="A58" s="38" t="s">
        <v>113</v>
      </c>
      <c r="B58" s="47"/>
      <c r="C58" s="8"/>
      <c r="D58" s="3"/>
      <c r="E58" s="8"/>
      <c r="F58" s="8"/>
      <c r="G58" s="8"/>
      <c r="H58" s="8"/>
      <c r="I58" s="8"/>
      <c r="J58" s="8"/>
    </row>
    <row r="59" spans="1:10" ht="12.75" thickBot="1">
      <c r="A59" s="15" t="s">
        <v>114</v>
      </c>
      <c r="B59" s="85">
        <v>0.15</v>
      </c>
      <c r="C59" s="8"/>
      <c r="D59" s="3"/>
      <c r="E59" s="8"/>
      <c r="F59" s="8"/>
      <c r="G59" s="8"/>
      <c r="H59" s="8"/>
      <c r="I59" s="8"/>
      <c r="J59" s="8"/>
    </row>
    <row r="60" spans="1:2" ht="12">
      <c r="A60" s="16" t="s">
        <v>111</v>
      </c>
      <c r="B60" s="80"/>
    </row>
    <row r="61" spans="1:2" ht="12.75" thickBot="1">
      <c r="A61" s="20" t="s">
        <v>118</v>
      </c>
      <c r="B61" s="88">
        <f>FV(B55,10,,-K11)</f>
        <v>-5.077449618021562</v>
      </c>
    </row>
    <row r="62" spans="1:2" ht="12">
      <c r="A62" s="47" t="s">
        <v>111</v>
      </c>
      <c r="B62" s="80"/>
    </row>
    <row r="63" spans="1:2" ht="12.75" thickBot="1">
      <c r="A63" s="20" t="s">
        <v>119</v>
      </c>
      <c r="B63" s="88">
        <f>B61*B57</f>
        <v>-41.552186556545955</v>
      </c>
    </row>
    <row r="64" spans="1:2" ht="12">
      <c r="A64" s="47" t="s">
        <v>125</v>
      </c>
      <c r="B64" s="80"/>
    </row>
    <row r="65" spans="1:2" ht="12.75" thickBot="1">
      <c r="A65" s="20" t="s">
        <v>37</v>
      </c>
      <c r="B65" s="88">
        <f>PV(B59,10,,-B63)</f>
        <v>-10.271065022700757</v>
      </c>
    </row>
    <row r="66" spans="1:2" ht="12">
      <c r="A66" s="47" t="s">
        <v>120</v>
      </c>
      <c r="B66" s="80"/>
    </row>
    <row r="67" spans="1:2" ht="12.75" thickBot="1">
      <c r="A67" s="20" t="s">
        <v>121</v>
      </c>
      <c r="B67" s="89">
        <v>0.5</v>
      </c>
    </row>
    <row r="68" spans="1:10" ht="12">
      <c r="A68" s="54" t="s">
        <v>126</v>
      </c>
      <c r="B68" s="80"/>
      <c r="C68" s="84"/>
      <c r="D68" s="56" t="s">
        <v>140</v>
      </c>
      <c r="E68" s="98"/>
      <c r="F68" s="80"/>
      <c r="G68" s="98"/>
      <c r="H68" s="99" t="s">
        <v>124</v>
      </c>
      <c r="I68" s="98"/>
      <c r="J68" s="80"/>
    </row>
    <row r="69" spans="1:10" ht="12.75" thickBot="1">
      <c r="A69" s="55" t="s">
        <v>62</v>
      </c>
      <c r="B69" s="88">
        <f>B65*(1-B67)</f>
        <v>-5.1355325113503785</v>
      </c>
      <c r="C69" s="87"/>
      <c r="D69" s="163"/>
      <c r="E69" s="101">
        <f>D69/B65</f>
        <v>0</v>
      </c>
      <c r="F69" s="103"/>
      <c r="G69" s="102"/>
      <c r="H69" s="164">
        <v>38876</v>
      </c>
      <c r="I69" s="100"/>
      <c r="J69" s="81"/>
    </row>
    <row r="71" ht="12.75" thickBot="1"/>
    <row r="72" spans="1:3" ht="12">
      <c r="A72" s="106" t="s">
        <v>69</v>
      </c>
      <c r="B72" s="109" t="s">
        <v>70</v>
      </c>
      <c r="C72" s="107" t="s">
        <v>72</v>
      </c>
    </row>
    <row r="73" spans="1:3" ht="12.75" thickBot="1">
      <c r="A73" s="15"/>
      <c r="B73" s="110" t="s">
        <v>71</v>
      </c>
      <c r="C73" s="108" t="s">
        <v>71</v>
      </c>
    </row>
    <row r="74" spans="1:3" ht="12">
      <c r="A74" s="58" t="s">
        <v>73</v>
      </c>
      <c r="B74" s="165"/>
      <c r="C74" s="166"/>
    </row>
    <row r="75" spans="1:3" ht="12">
      <c r="A75" s="59" t="s">
        <v>74</v>
      </c>
      <c r="B75" s="167"/>
      <c r="C75" s="168"/>
    </row>
    <row r="76" spans="1:3" ht="12.75" thickBot="1">
      <c r="A76" s="60" t="s">
        <v>75</v>
      </c>
      <c r="B76" s="169"/>
      <c r="C76" s="17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49">
      <selection activeCell="K80" sqref="A1:K80"/>
    </sheetView>
  </sheetViews>
  <sheetFormatPr defaultColWidth="8.8515625" defaultRowHeight="12.75"/>
  <cols>
    <col min="1" max="1" width="19.28125" style="0" customWidth="1"/>
    <col min="2" max="2" width="10.421875" style="71" customWidth="1"/>
    <col min="3" max="3" width="10.8515625" style="71" bestFit="1" customWidth="1"/>
    <col min="4" max="4" width="13.140625" style="0" customWidth="1"/>
    <col min="5" max="5" width="10.140625" style="71" customWidth="1"/>
    <col min="6" max="6" width="10.421875" style="71" customWidth="1"/>
    <col min="7" max="7" width="11.28125" style="71" bestFit="1" customWidth="1"/>
    <col min="8" max="8" width="13.28125" style="71" customWidth="1"/>
    <col min="9" max="9" width="11.28125" style="71" bestFit="1" customWidth="1"/>
    <col min="10" max="10" width="14.421875" style="71" customWidth="1"/>
    <col min="11" max="11" width="11.28125" style="71" bestFit="1" customWidth="1"/>
  </cols>
  <sheetData>
    <row r="1" spans="1:2" ht="12">
      <c r="A1" s="1" t="s">
        <v>185</v>
      </c>
      <c r="B1" s="147"/>
    </row>
    <row r="2" spans="1:2" ht="15">
      <c r="A2" s="1" t="s">
        <v>189</v>
      </c>
      <c r="B2" s="148"/>
    </row>
    <row r="3" spans="1:2" ht="12">
      <c r="A3" s="1" t="s">
        <v>186</v>
      </c>
      <c r="B3" s="149"/>
    </row>
    <row r="4" spans="1:2" ht="12">
      <c r="A4" s="1" t="s">
        <v>187</v>
      </c>
      <c r="B4" s="147"/>
    </row>
    <row r="5" spans="1:2" ht="12">
      <c r="A5" s="1" t="s">
        <v>188</v>
      </c>
      <c r="B5" s="150"/>
    </row>
    <row r="6" spans="1:2" ht="12">
      <c r="A6" s="1"/>
      <c r="B6" s="72"/>
    </row>
    <row r="7" spans="1:2" ht="12">
      <c r="A7" s="1" t="s">
        <v>82</v>
      </c>
      <c r="B7" s="72"/>
    </row>
    <row r="8" ht="12.75" thickBot="1"/>
    <row r="9" spans="1:11" ht="12.75" thickBot="1">
      <c r="A9" s="5" t="s">
        <v>77</v>
      </c>
      <c r="B9" s="104">
        <v>1996</v>
      </c>
      <c r="C9" s="73">
        <v>1997</v>
      </c>
      <c r="D9" s="6">
        <v>1998</v>
      </c>
      <c r="E9" s="73">
        <v>1999</v>
      </c>
      <c r="F9" s="73">
        <v>2000</v>
      </c>
      <c r="G9" s="73">
        <v>2001</v>
      </c>
      <c r="H9" s="73">
        <v>2002</v>
      </c>
      <c r="I9" s="73">
        <v>2003</v>
      </c>
      <c r="J9" s="73">
        <v>2004</v>
      </c>
      <c r="K9" s="105">
        <v>2005</v>
      </c>
    </row>
    <row r="10" spans="1:12" ht="12">
      <c r="A10" s="4" t="s">
        <v>191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2"/>
      <c r="L10" s="30"/>
    </row>
    <row r="11" spans="1:11" s="142" customFormat="1" ht="12">
      <c r="A11" s="141" t="s">
        <v>192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</row>
    <row r="12" spans="1:11" ht="12">
      <c r="A12" s="4" t="s">
        <v>193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1:11" ht="12.75" thickBot="1">
      <c r="A13" s="110" t="s">
        <v>194</v>
      </c>
      <c r="B13" s="120"/>
      <c r="C13" s="120"/>
      <c r="D13" s="121"/>
      <c r="E13" s="120"/>
      <c r="F13" s="120"/>
      <c r="G13" s="155"/>
      <c r="H13" s="155"/>
      <c r="I13" s="155"/>
      <c r="J13" s="155"/>
      <c r="K13" s="156"/>
    </row>
    <row r="14" spans="1:11" ht="12">
      <c r="A14" s="117" t="s">
        <v>83</v>
      </c>
      <c r="B14" s="122"/>
      <c r="C14" s="122"/>
      <c r="D14" s="123"/>
      <c r="E14" s="122"/>
      <c r="F14" s="122"/>
      <c r="G14" s="157"/>
      <c r="H14" s="157"/>
      <c r="I14" s="157"/>
      <c r="J14" s="157"/>
      <c r="K14" s="158"/>
    </row>
    <row r="15" spans="1:11" ht="12">
      <c r="A15" s="11"/>
      <c r="B15" s="31"/>
      <c r="C15" s="31"/>
      <c r="D15" s="7"/>
      <c r="E15" s="31"/>
      <c r="F15" s="31"/>
      <c r="G15" s="31"/>
      <c r="H15" s="31"/>
      <c r="I15" s="31"/>
      <c r="J15" s="31"/>
      <c r="K15" s="31"/>
    </row>
    <row r="16" ht="12">
      <c r="A16" s="11" t="s">
        <v>81</v>
      </c>
    </row>
    <row r="17" ht="12.75" thickBot="1"/>
    <row r="18" spans="1:11" ht="12.75" thickBot="1">
      <c r="A18" s="5" t="str">
        <f>A9</f>
        <v>Year (Month =   )</v>
      </c>
      <c r="B18" s="104">
        <f>B9</f>
        <v>1996</v>
      </c>
      <c r="C18" s="104">
        <f aca="true" t="shared" si="0" ref="C18:K18">C9</f>
        <v>1997</v>
      </c>
      <c r="D18" s="104">
        <f t="shared" si="0"/>
        <v>1998</v>
      </c>
      <c r="E18" s="104">
        <f t="shared" si="0"/>
        <v>1999</v>
      </c>
      <c r="F18" s="104">
        <f t="shared" si="0"/>
        <v>2000</v>
      </c>
      <c r="G18" s="104">
        <f t="shared" si="0"/>
        <v>2001</v>
      </c>
      <c r="H18" s="104">
        <f t="shared" si="0"/>
        <v>2002</v>
      </c>
      <c r="I18" s="104">
        <f t="shared" si="0"/>
        <v>2003</v>
      </c>
      <c r="J18" s="104">
        <f t="shared" si="0"/>
        <v>2004</v>
      </c>
      <c r="K18" s="104">
        <f t="shared" si="0"/>
        <v>2005</v>
      </c>
    </row>
    <row r="19" spans="1:12" ht="12">
      <c r="A19" s="4" t="s">
        <v>191</v>
      </c>
      <c r="B19" s="132" t="e">
        <f>B10/B10</f>
        <v>#DIV/0!</v>
      </c>
      <c r="C19" s="124" t="e">
        <f>C10/$B10</f>
        <v>#DIV/0!</v>
      </c>
      <c r="D19" s="133" t="e">
        <f aca="true" t="shared" si="1" ref="D19:K19">D10/$B10</f>
        <v>#DIV/0!</v>
      </c>
      <c r="E19" s="124" t="e">
        <f t="shared" si="1"/>
        <v>#DIV/0!</v>
      </c>
      <c r="F19" s="124" t="e">
        <f t="shared" si="1"/>
        <v>#DIV/0!</v>
      </c>
      <c r="G19" s="124" t="e">
        <f t="shared" si="1"/>
        <v>#DIV/0!</v>
      </c>
      <c r="H19" s="124" t="e">
        <f t="shared" si="1"/>
        <v>#DIV/0!</v>
      </c>
      <c r="I19" s="124" t="e">
        <f t="shared" si="1"/>
        <v>#DIV/0!</v>
      </c>
      <c r="J19" s="124" t="e">
        <f t="shared" si="1"/>
        <v>#DIV/0!</v>
      </c>
      <c r="K19" s="125" t="e">
        <f t="shared" si="1"/>
        <v>#DIV/0!</v>
      </c>
      <c r="L19" s="30"/>
    </row>
    <row r="20" spans="1:11" ht="12">
      <c r="A20" s="4" t="s">
        <v>192</v>
      </c>
      <c r="B20" s="134" t="e">
        <f>B11/B11</f>
        <v>#DIV/0!</v>
      </c>
      <c r="C20" s="126" t="e">
        <f aca="true" t="shared" si="2" ref="C20:K21">C11/$B11</f>
        <v>#DIV/0!</v>
      </c>
      <c r="D20" s="128" t="e">
        <f t="shared" si="2"/>
        <v>#DIV/0!</v>
      </c>
      <c r="E20" s="126" t="e">
        <f t="shared" si="2"/>
        <v>#DIV/0!</v>
      </c>
      <c r="F20" s="126" t="e">
        <f t="shared" si="2"/>
        <v>#DIV/0!</v>
      </c>
      <c r="G20" s="126" t="e">
        <f t="shared" si="2"/>
        <v>#DIV/0!</v>
      </c>
      <c r="H20" s="126" t="e">
        <f t="shared" si="2"/>
        <v>#DIV/0!</v>
      </c>
      <c r="I20" s="126" t="e">
        <f t="shared" si="2"/>
        <v>#DIV/0!</v>
      </c>
      <c r="J20" s="126" t="e">
        <f t="shared" si="2"/>
        <v>#DIV/0!</v>
      </c>
      <c r="K20" s="127" t="e">
        <f t="shared" si="2"/>
        <v>#DIV/0!</v>
      </c>
    </row>
    <row r="21" spans="1:11" ht="12">
      <c r="A21" s="4" t="s">
        <v>193</v>
      </c>
      <c r="B21" s="134" t="e">
        <f>B12/B12</f>
        <v>#DIV/0!</v>
      </c>
      <c r="C21" s="126" t="e">
        <f t="shared" si="2"/>
        <v>#DIV/0!</v>
      </c>
      <c r="D21" s="128" t="e">
        <f t="shared" si="2"/>
        <v>#DIV/0!</v>
      </c>
      <c r="E21" s="126" t="e">
        <f t="shared" si="2"/>
        <v>#DIV/0!</v>
      </c>
      <c r="F21" s="126" t="e">
        <f t="shared" si="2"/>
        <v>#DIV/0!</v>
      </c>
      <c r="G21" s="126" t="e">
        <f t="shared" si="2"/>
        <v>#DIV/0!</v>
      </c>
      <c r="H21" s="126" t="e">
        <f t="shared" si="2"/>
        <v>#DIV/0!</v>
      </c>
      <c r="I21" s="126" t="e">
        <f t="shared" si="2"/>
        <v>#DIV/0!</v>
      </c>
      <c r="J21" s="126" t="e">
        <f t="shared" si="2"/>
        <v>#DIV/0!</v>
      </c>
      <c r="K21" s="127" t="e">
        <f t="shared" si="2"/>
        <v>#DIV/0!</v>
      </c>
    </row>
    <row r="22" spans="1:11" ht="12.75" thickBot="1">
      <c r="A22" s="110" t="s">
        <v>194</v>
      </c>
      <c r="B22" s="129"/>
      <c r="C22" s="130"/>
      <c r="D22" s="131"/>
      <c r="E22" s="130"/>
      <c r="F22" s="130"/>
      <c r="G22" s="76" t="e">
        <f>G13/G13</f>
        <v>#DIV/0!</v>
      </c>
      <c r="H22" s="76" t="e">
        <f>H13/$G$13</f>
        <v>#DIV/0!</v>
      </c>
      <c r="I22" s="76" t="e">
        <f>I13/$G$13</f>
        <v>#DIV/0!</v>
      </c>
      <c r="J22" s="76" t="e">
        <f>J13/$G$13</f>
        <v>#DIV/0!</v>
      </c>
      <c r="K22" s="76" t="e">
        <f>K13/$G$13</f>
        <v>#DIV/0!</v>
      </c>
    </row>
    <row r="23" spans="1:11" ht="12">
      <c r="A23" s="11"/>
      <c r="B23" s="75"/>
      <c r="C23" s="75"/>
      <c r="D23" s="57"/>
      <c r="E23" s="75"/>
      <c r="F23" s="75"/>
      <c r="G23" s="75"/>
      <c r="H23" s="75"/>
      <c r="I23" s="75"/>
      <c r="J23" s="75"/>
      <c r="K23" s="75"/>
    </row>
    <row r="24" spans="1:11" ht="12">
      <c r="A24" s="11"/>
      <c r="B24" s="75"/>
      <c r="C24" s="75"/>
      <c r="D24" s="57"/>
      <c r="E24" s="75"/>
      <c r="F24" s="75"/>
      <c r="G24" s="75"/>
      <c r="H24" s="75"/>
      <c r="I24" s="75"/>
      <c r="J24" s="75"/>
      <c r="K24" s="75"/>
    </row>
    <row r="25" spans="1:11" ht="12">
      <c r="A25" s="11" t="s">
        <v>210</v>
      </c>
      <c r="B25" s="75"/>
      <c r="C25" s="75"/>
      <c r="D25" s="57"/>
      <c r="E25" s="75"/>
      <c r="F25" s="75"/>
      <c r="G25" s="75"/>
      <c r="H25" s="75"/>
      <c r="I25" s="75"/>
      <c r="J25" s="75"/>
      <c r="K25" s="75"/>
    </row>
    <row r="26" spans="1:11" ht="12.75" thickBot="1">
      <c r="A26" s="11"/>
      <c r="B26" s="31"/>
      <c r="C26" s="31"/>
      <c r="D26" s="7"/>
      <c r="E26" s="31"/>
      <c r="F26" s="31"/>
      <c r="G26" s="31"/>
      <c r="H26" s="31"/>
      <c r="I26" s="31"/>
      <c r="J26" s="31"/>
      <c r="K26" s="31"/>
    </row>
    <row r="27" spans="1:12" s="25" customFormat="1" ht="12.75" thickBot="1">
      <c r="A27" s="111"/>
      <c r="B27" s="116" t="s">
        <v>78</v>
      </c>
      <c r="C27" s="112"/>
      <c r="D27" s="113"/>
      <c r="E27" s="116" t="s">
        <v>192</v>
      </c>
      <c r="F27" s="112"/>
      <c r="G27" s="113"/>
      <c r="H27" s="116" t="s">
        <v>79</v>
      </c>
      <c r="I27" s="112"/>
      <c r="J27" s="114"/>
      <c r="K27" s="116" t="s">
        <v>80</v>
      </c>
      <c r="L27" s="115"/>
    </row>
    <row r="28" spans="1:12" s="25" customFormat="1" ht="12">
      <c r="A28" s="26">
        <v>10</v>
      </c>
      <c r="B28" s="77">
        <v>5</v>
      </c>
      <c r="C28" s="78">
        <v>1</v>
      </c>
      <c r="D28" s="26">
        <v>10</v>
      </c>
      <c r="E28" s="77">
        <v>5</v>
      </c>
      <c r="F28" s="78">
        <v>1</v>
      </c>
      <c r="G28" s="95">
        <v>10</v>
      </c>
      <c r="H28" s="77">
        <v>5</v>
      </c>
      <c r="I28" s="78">
        <v>1</v>
      </c>
      <c r="J28" s="96">
        <v>10</v>
      </c>
      <c r="K28" s="77">
        <v>5</v>
      </c>
      <c r="L28" s="27">
        <v>1</v>
      </c>
    </row>
    <row r="29" spans="1:12" s="137" customFormat="1" ht="12.75" thickBot="1">
      <c r="A29" s="135" t="e">
        <f>RATE(9,,-$B$10,$K$10)</f>
        <v>#NUM!</v>
      </c>
      <c r="B29" s="135" t="e">
        <f>RATE(4,,-$G$10,$K$10)</f>
        <v>#NUM!</v>
      </c>
      <c r="C29" s="135" t="e">
        <f>RATE(1,,-$J$10,$K$10)</f>
        <v>#NUM!</v>
      </c>
      <c r="D29" s="136" t="e">
        <f>RATE(9,,-$B$11,$K$11)</f>
        <v>#NUM!</v>
      </c>
      <c r="E29" s="135" t="e">
        <f>RATE(4,,-$G$11,$K$11)</f>
        <v>#NUM!</v>
      </c>
      <c r="F29" s="135" t="e">
        <f>RATE(1,,-$J$11,$K$11)</f>
        <v>#NUM!</v>
      </c>
      <c r="G29" s="135" t="e">
        <f>RATE(9,,-$B$12,$K$12)</f>
        <v>#NUM!</v>
      </c>
      <c r="H29" s="135" t="e">
        <f>RATE(4,,-$G$12,$K$12)</f>
        <v>#NUM!</v>
      </c>
      <c r="I29" s="135" t="e">
        <f>RATE(1,,-$J$12,$K$12)</f>
        <v>#NUM!</v>
      </c>
      <c r="J29" s="175" t="s">
        <v>84</v>
      </c>
      <c r="K29" s="135" t="e">
        <f>RATE(4,,-$G$13,$K$13)</f>
        <v>#NUM!</v>
      </c>
      <c r="L29" s="196" t="e">
        <f>RATE(1,,-$J$13,$K$13)</f>
        <v>#NUM!</v>
      </c>
    </row>
    <row r="32" ht="12">
      <c r="A32" s="11" t="s">
        <v>19</v>
      </c>
    </row>
    <row r="33" ht="12.75" thickBot="1"/>
    <row r="34" spans="1:6" ht="12">
      <c r="A34" s="13" t="s">
        <v>197</v>
      </c>
      <c r="B34" s="13" t="s">
        <v>196</v>
      </c>
      <c r="C34" s="13" t="s">
        <v>199</v>
      </c>
      <c r="D34" s="23" t="s">
        <v>200</v>
      </c>
      <c r="E34" s="29"/>
      <c r="F34" s="8"/>
    </row>
    <row r="35" spans="1:6" ht="12.75" thickBot="1">
      <c r="A35" s="14" t="s">
        <v>195</v>
      </c>
      <c r="B35" s="14" t="s">
        <v>198</v>
      </c>
      <c r="C35" s="14" t="s">
        <v>195</v>
      </c>
      <c r="D35" s="24" t="s">
        <v>201</v>
      </c>
      <c r="E35" s="29"/>
      <c r="F35" s="8"/>
    </row>
    <row r="36" spans="1:4" ht="12">
      <c r="A36" s="16" t="s">
        <v>204</v>
      </c>
      <c r="B36" s="47" t="s">
        <v>205</v>
      </c>
      <c r="C36" s="47" t="s">
        <v>206</v>
      </c>
      <c r="D36" s="17" t="s">
        <v>208</v>
      </c>
    </row>
    <row r="37" spans="1:4" ht="12.75" thickBot="1">
      <c r="A37" s="15" t="s">
        <v>203</v>
      </c>
      <c r="B37" s="20" t="s">
        <v>200</v>
      </c>
      <c r="C37" s="20" t="s">
        <v>207</v>
      </c>
      <c r="D37" s="12" t="s">
        <v>209</v>
      </c>
    </row>
    <row r="38" spans="1:4" ht="12.75" thickBot="1">
      <c r="A38" s="15" t="s">
        <v>202</v>
      </c>
      <c r="B38" s="195"/>
      <c r="C38" s="79">
        <f>K13</f>
        <v>0</v>
      </c>
      <c r="D38" s="94" t="e">
        <f>B38/C38</f>
        <v>#DIV/0!</v>
      </c>
    </row>
    <row r="41" spans="1:4" ht="12">
      <c r="A41" s="1" t="s">
        <v>214</v>
      </c>
      <c r="D41" s="1" t="s">
        <v>215</v>
      </c>
    </row>
    <row r="42" ht="12">
      <c r="D42" s="1"/>
    </row>
    <row r="43" spans="4:5" ht="12">
      <c r="D43" t="s">
        <v>185</v>
      </c>
      <c r="E43" s="149"/>
    </row>
    <row r="44" spans="4:5" ht="12">
      <c r="D44" t="s">
        <v>36</v>
      </c>
      <c r="E44" s="149"/>
    </row>
    <row r="45" spans="4:5" ht="12">
      <c r="D45" t="s">
        <v>35</v>
      </c>
      <c r="E45" s="149"/>
    </row>
    <row r="46" ht="12.75" thickBot="1"/>
    <row r="47" spans="1:5" ht="12">
      <c r="A47" s="54" t="s">
        <v>64</v>
      </c>
      <c r="B47" s="159"/>
      <c r="D47" s="54" t="s">
        <v>65</v>
      </c>
      <c r="E47" s="159"/>
    </row>
    <row r="48" spans="1:5" ht="12.75" thickBot="1">
      <c r="A48" s="55" t="s">
        <v>63</v>
      </c>
      <c r="B48" s="160"/>
      <c r="D48" s="55" t="s">
        <v>68</v>
      </c>
      <c r="E48" s="160"/>
    </row>
    <row r="51" ht="12">
      <c r="A51" s="1" t="s">
        <v>122</v>
      </c>
    </row>
    <row r="52" ht="12.75" thickBot="1">
      <c r="D52" s="30"/>
    </row>
    <row r="53" spans="1:10" ht="12.75" thickBot="1">
      <c r="A53" s="37" t="s">
        <v>38</v>
      </c>
      <c r="B53" s="139">
        <f>K11</f>
        <v>0</v>
      </c>
      <c r="C53" s="83"/>
      <c r="D53" s="45"/>
      <c r="E53" s="97"/>
      <c r="F53" s="82"/>
      <c r="G53" s="97"/>
      <c r="H53" s="97"/>
      <c r="I53" s="97"/>
      <c r="J53" s="82"/>
    </row>
    <row r="54" spans="1:10" ht="12">
      <c r="A54" s="16" t="s">
        <v>111</v>
      </c>
      <c r="B54" s="47"/>
      <c r="C54" s="84"/>
      <c r="D54" s="56" t="s">
        <v>148</v>
      </c>
      <c r="E54" s="98"/>
      <c r="F54" s="80"/>
      <c r="G54" s="98"/>
      <c r="H54" s="99" t="s">
        <v>116</v>
      </c>
      <c r="I54" s="98"/>
      <c r="J54" s="80"/>
    </row>
    <row r="55" spans="1:10" ht="12.75" thickBot="1">
      <c r="A55" s="15" t="s">
        <v>110</v>
      </c>
      <c r="B55" s="85" t="e">
        <f>MIN(D55:H55)</f>
        <v>#NUM!</v>
      </c>
      <c r="C55" s="86"/>
      <c r="D55" s="41" t="e">
        <f>H29</f>
        <v>#NUM!</v>
      </c>
      <c r="E55" s="100"/>
      <c r="F55" s="81"/>
      <c r="G55" s="100"/>
      <c r="H55" s="161"/>
      <c r="I55" s="100"/>
      <c r="J55" s="81"/>
    </row>
    <row r="56" spans="1:10" ht="12">
      <c r="A56" s="16" t="s">
        <v>111</v>
      </c>
      <c r="B56" s="80"/>
      <c r="C56" s="84"/>
      <c r="D56" s="40" t="s">
        <v>109</v>
      </c>
      <c r="E56" s="98"/>
      <c r="F56" s="80"/>
      <c r="G56" s="98"/>
      <c r="H56" s="98" t="s">
        <v>117</v>
      </c>
      <c r="I56" s="98"/>
      <c r="J56" s="80"/>
    </row>
    <row r="57" spans="1:10" ht="12.75" thickBot="1">
      <c r="A57" s="15" t="s">
        <v>112</v>
      </c>
      <c r="B57" s="49" t="e">
        <f>MIN(D57:H57)</f>
        <v>#NUM!</v>
      </c>
      <c r="C57" s="87"/>
      <c r="D57" s="51" t="e">
        <f>B55*2*100</f>
        <v>#NUM!</v>
      </c>
      <c r="E57" s="102"/>
      <c r="F57" s="103"/>
      <c r="G57" s="102"/>
      <c r="H57" s="162"/>
      <c r="I57" s="100"/>
      <c r="J57" s="81"/>
    </row>
    <row r="58" spans="1:10" ht="12">
      <c r="A58" s="38" t="s">
        <v>113</v>
      </c>
      <c r="B58" s="47"/>
      <c r="C58" s="8"/>
      <c r="D58" s="3"/>
      <c r="E58" s="8"/>
      <c r="F58" s="8"/>
      <c r="G58" s="8"/>
      <c r="H58" s="8"/>
      <c r="I58" s="8"/>
      <c r="J58" s="8"/>
    </row>
    <row r="59" spans="1:10" ht="12.75" thickBot="1">
      <c r="A59" s="15" t="s">
        <v>114</v>
      </c>
      <c r="B59" s="85">
        <v>0.15</v>
      </c>
      <c r="C59" s="8"/>
      <c r="D59" s="3"/>
      <c r="E59" s="8"/>
      <c r="F59" s="8"/>
      <c r="G59" s="8"/>
      <c r="H59" s="8"/>
      <c r="I59" s="8"/>
      <c r="J59" s="8"/>
    </row>
    <row r="60" spans="1:2" ht="12">
      <c r="A60" s="16" t="s">
        <v>111</v>
      </c>
      <c r="B60" s="80"/>
    </row>
    <row r="61" spans="1:2" ht="12.75" thickBot="1">
      <c r="A61" s="20" t="s">
        <v>118</v>
      </c>
      <c r="B61" s="88" t="e">
        <f>FV(B55,10,,-K11)</f>
        <v>#NUM!</v>
      </c>
    </row>
    <row r="62" spans="1:2" ht="12">
      <c r="A62" s="47" t="s">
        <v>111</v>
      </c>
      <c r="B62" s="80"/>
    </row>
    <row r="63" spans="1:2" ht="12.75" thickBot="1">
      <c r="A63" s="20" t="s">
        <v>119</v>
      </c>
      <c r="B63" s="88" t="e">
        <f>B61*B57</f>
        <v>#NUM!</v>
      </c>
    </row>
    <row r="64" spans="1:2" ht="12">
      <c r="A64" s="47" t="s">
        <v>125</v>
      </c>
      <c r="B64" s="80"/>
    </row>
    <row r="65" spans="1:2" ht="12.75" thickBot="1">
      <c r="A65" s="20" t="s">
        <v>37</v>
      </c>
      <c r="B65" s="88" t="e">
        <f>PV(B59,10,,-B63)</f>
        <v>#NUM!</v>
      </c>
    </row>
    <row r="66" spans="1:2" ht="12">
      <c r="A66" s="47" t="s">
        <v>120</v>
      </c>
      <c r="B66" s="80"/>
    </row>
    <row r="67" spans="1:2" ht="12.75" thickBot="1">
      <c r="A67" s="20" t="s">
        <v>121</v>
      </c>
      <c r="B67" s="89">
        <v>0.5</v>
      </c>
    </row>
    <row r="68" spans="1:10" ht="12">
      <c r="A68" s="54" t="s">
        <v>126</v>
      </c>
      <c r="B68" s="80"/>
      <c r="C68" s="84"/>
      <c r="D68" s="56" t="s">
        <v>140</v>
      </c>
      <c r="E68" s="98"/>
      <c r="F68" s="80"/>
      <c r="G68" s="98"/>
      <c r="H68" s="99" t="s">
        <v>124</v>
      </c>
      <c r="I68" s="98"/>
      <c r="J68" s="80"/>
    </row>
    <row r="69" spans="1:10" ht="12.75" thickBot="1">
      <c r="A69" s="55" t="s">
        <v>62</v>
      </c>
      <c r="B69" s="88" t="e">
        <f>B65*(1-B67)</f>
        <v>#NUM!</v>
      </c>
      <c r="C69" s="87"/>
      <c r="D69" s="163"/>
      <c r="E69" s="101" t="e">
        <f>D69/B65</f>
        <v>#NUM!</v>
      </c>
      <c r="F69" s="103"/>
      <c r="G69" s="102"/>
      <c r="H69" s="164">
        <v>38876</v>
      </c>
      <c r="I69" s="100"/>
      <c r="J69" s="81"/>
    </row>
    <row r="71" ht="12.75" thickBot="1"/>
    <row r="72" spans="1:3" ht="12">
      <c r="A72" s="106" t="s">
        <v>69</v>
      </c>
      <c r="B72" s="109" t="s">
        <v>70</v>
      </c>
      <c r="C72" s="107" t="s">
        <v>72</v>
      </c>
    </row>
    <row r="73" spans="1:3" ht="12.75" thickBot="1">
      <c r="A73" s="15"/>
      <c r="B73" s="110" t="s">
        <v>71</v>
      </c>
      <c r="C73" s="108" t="s">
        <v>71</v>
      </c>
    </row>
    <row r="74" spans="1:3" ht="12">
      <c r="A74" s="58" t="s">
        <v>73</v>
      </c>
      <c r="B74" s="165"/>
      <c r="C74" s="166"/>
    </row>
    <row r="75" spans="1:3" ht="12">
      <c r="A75" s="59" t="s">
        <v>74</v>
      </c>
      <c r="B75" s="167"/>
      <c r="C75" s="168"/>
    </row>
    <row r="76" spans="1:3" ht="12.75" thickBot="1">
      <c r="A76" s="60" t="s">
        <v>75</v>
      </c>
      <c r="B76" s="169"/>
      <c r="C76" s="17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4">
      <selection activeCell="K58" sqref="K58"/>
    </sheetView>
  </sheetViews>
  <sheetFormatPr defaultColWidth="8.8515625" defaultRowHeight="12.75"/>
  <cols>
    <col min="1" max="1" width="19.28125" style="0" customWidth="1"/>
    <col min="2" max="2" width="10.421875" style="0" customWidth="1"/>
    <col min="3" max="3" width="10.8515625" style="0" bestFit="1" customWidth="1"/>
    <col min="7" max="7" width="11.28125" style="0" bestFit="1" customWidth="1"/>
    <col min="8" max="8" width="13.28125" style="0" customWidth="1"/>
    <col min="9" max="9" width="11.28125" style="0" bestFit="1" customWidth="1"/>
    <col min="10" max="10" width="14.421875" style="0" customWidth="1"/>
    <col min="11" max="11" width="11.28125" style="0" bestFit="1" customWidth="1"/>
  </cols>
  <sheetData>
    <row r="1" spans="1:2" ht="12.75">
      <c r="A1" s="1" t="s">
        <v>185</v>
      </c>
      <c r="B1" s="1" t="s">
        <v>149</v>
      </c>
    </row>
    <row r="2" spans="1:2" ht="12.75">
      <c r="A2" s="1" t="s">
        <v>189</v>
      </c>
      <c r="B2" t="s">
        <v>156</v>
      </c>
    </row>
    <row r="3" spans="1:2" ht="12.75">
      <c r="A3" s="1" t="s">
        <v>186</v>
      </c>
      <c r="B3" t="s">
        <v>190</v>
      </c>
    </row>
    <row r="4" spans="1:2" ht="12.75">
      <c r="A4" s="1" t="s">
        <v>187</v>
      </c>
      <c r="B4" s="1" t="s">
        <v>150</v>
      </c>
    </row>
    <row r="5" spans="1:3" ht="12.75">
      <c r="A5" s="1" t="s">
        <v>188</v>
      </c>
      <c r="B5" s="2" t="s">
        <v>151</v>
      </c>
      <c r="C5" t="s">
        <v>155</v>
      </c>
    </row>
    <row r="7" ht="13.5" thickBot="1"/>
    <row r="8" spans="1:12" ht="13.5" thickBot="1">
      <c r="A8" s="5" t="s">
        <v>67</v>
      </c>
      <c r="B8" s="173">
        <v>1993</v>
      </c>
      <c r="C8" s="6">
        <v>1994</v>
      </c>
      <c r="D8" s="6">
        <v>1995</v>
      </c>
      <c r="E8" s="6">
        <v>1996</v>
      </c>
      <c r="F8" s="6">
        <v>1997</v>
      </c>
      <c r="G8" s="6">
        <v>1998</v>
      </c>
      <c r="H8" s="6">
        <v>1999</v>
      </c>
      <c r="I8" s="6">
        <v>2000</v>
      </c>
      <c r="J8" s="6">
        <v>2001</v>
      </c>
      <c r="K8" s="174">
        <v>2002</v>
      </c>
      <c r="L8" t="s">
        <v>211</v>
      </c>
    </row>
    <row r="9" spans="1:12" ht="12.75">
      <c r="A9" s="4" t="s">
        <v>191</v>
      </c>
      <c r="B9" s="185" t="s">
        <v>84</v>
      </c>
      <c r="C9" s="185" t="s">
        <v>84</v>
      </c>
      <c r="D9" s="9">
        <v>117.2</v>
      </c>
      <c r="E9" s="9">
        <v>160.3</v>
      </c>
      <c r="F9" s="9">
        <v>208.6</v>
      </c>
      <c r="G9" s="9">
        <v>265.2</v>
      </c>
      <c r="H9" s="9">
        <v>347.5</v>
      </c>
      <c r="I9" s="9">
        <v>438.3</v>
      </c>
      <c r="J9" s="9">
        <v>539.1</v>
      </c>
      <c r="K9" s="90">
        <v>652</v>
      </c>
      <c r="L9" s="30" t="s">
        <v>105</v>
      </c>
    </row>
    <row r="10" spans="1:12" s="142" customFormat="1" ht="12.75">
      <c r="A10" s="141" t="s">
        <v>192</v>
      </c>
      <c r="B10" s="185" t="s">
        <v>84</v>
      </c>
      <c r="C10" s="185" t="s">
        <v>84</v>
      </c>
      <c r="D10" s="31">
        <v>0.16</v>
      </c>
      <c r="E10" s="31">
        <v>0.1</v>
      </c>
      <c r="F10" s="31">
        <v>0.17</v>
      </c>
      <c r="G10" s="31">
        <v>0.2</v>
      </c>
      <c r="H10" s="31">
        <v>0.31</v>
      </c>
      <c r="I10" s="31">
        <v>0.43</v>
      </c>
      <c r="J10" s="31">
        <v>0.53</v>
      </c>
      <c r="K10" s="91">
        <v>0.64</v>
      </c>
      <c r="L10" s="142" t="s">
        <v>213</v>
      </c>
    </row>
    <row r="11" spans="1:12" ht="12.75">
      <c r="A11" s="4" t="s">
        <v>193</v>
      </c>
      <c r="B11" s="185" t="s">
        <v>84</v>
      </c>
      <c r="C11" s="185" t="s">
        <v>84</v>
      </c>
      <c r="D11" s="31">
        <v>1.39</v>
      </c>
      <c r="E11" s="31">
        <v>1.51</v>
      </c>
      <c r="F11" s="31">
        <v>2.28</v>
      </c>
      <c r="G11" s="31">
        <v>2.37</v>
      </c>
      <c r="H11" s="31">
        <v>2.74</v>
      </c>
      <c r="I11" s="31">
        <v>3.41</v>
      </c>
      <c r="J11" s="31">
        <v>4.04</v>
      </c>
      <c r="K11" s="91">
        <v>5.07</v>
      </c>
      <c r="L11" s="30" t="s">
        <v>106</v>
      </c>
    </row>
    <row r="12" spans="1:12" ht="13.5" thickBot="1">
      <c r="A12" s="28" t="s">
        <v>194</v>
      </c>
      <c r="B12" s="189"/>
      <c r="C12" s="189"/>
      <c r="D12" s="189"/>
      <c r="E12" s="189"/>
      <c r="F12" s="189"/>
      <c r="G12" s="183">
        <v>15</v>
      </c>
      <c r="H12" s="183">
        <v>617</v>
      </c>
      <c r="I12" s="183">
        <v>15990</v>
      </c>
      <c r="J12" s="183">
        <v>101</v>
      </c>
      <c r="K12" s="184">
        <v>6833</v>
      </c>
      <c r="L12" s="30" t="s">
        <v>107</v>
      </c>
    </row>
    <row r="13" spans="1:12" ht="12.75">
      <c r="A13" s="117" t="s">
        <v>83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  <c r="L13" s="30" t="s">
        <v>107</v>
      </c>
    </row>
    <row r="14" spans="2:11" ht="12.75">
      <c r="B14" s="71"/>
      <c r="C14" s="71"/>
      <c r="D14" s="71"/>
      <c r="E14" s="71"/>
      <c r="F14" s="71"/>
      <c r="G14" s="176"/>
      <c r="H14" s="176"/>
      <c r="I14" s="176"/>
      <c r="J14" s="176"/>
      <c r="K14" s="176"/>
    </row>
    <row r="15" spans="1:11" ht="12.75">
      <c r="A15" s="11" t="s">
        <v>210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2.75">
      <c r="A16" s="1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2:11" ht="13.5" thickBot="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2" ht="13.5" thickBot="1">
      <c r="A18" s="5" t="s">
        <v>67</v>
      </c>
      <c r="B18" s="104">
        <v>1993</v>
      </c>
      <c r="C18" s="73">
        <v>1994</v>
      </c>
      <c r="D18" s="73">
        <v>1995</v>
      </c>
      <c r="E18" s="73">
        <v>1996</v>
      </c>
      <c r="F18" s="73">
        <v>1997</v>
      </c>
      <c r="G18" s="73">
        <v>1998</v>
      </c>
      <c r="H18" s="73">
        <v>1999</v>
      </c>
      <c r="I18" s="73">
        <v>2000</v>
      </c>
      <c r="J18" s="73">
        <v>2001</v>
      </c>
      <c r="K18" s="105">
        <v>2002</v>
      </c>
      <c r="L18" t="s">
        <v>211</v>
      </c>
    </row>
    <row r="19" spans="1:12" ht="12.75">
      <c r="A19" s="4" t="s">
        <v>191</v>
      </c>
      <c r="B19" s="186" t="s">
        <v>84</v>
      </c>
      <c r="C19" s="187" t="s">
        <v>84</v>
      </c>
      <c r="D19" s="74">
        <f>D9/D9</f>
        <v>1</v>
      </c>
      <c r="E19" s="74">
        <f>E9/$D9</f>
        <v>1.3677474402730376</v>
      </c>
      <c r="F19" s="74">
        <f aca="true" t="shared" si="0" ref="F19:K19">F9/$D9</f>
        <v>1.7798634812286689</v>
      </c>
      <c r="G19" s="74">
        <f t="shared" si="0"/>
        <v>2.2627986348122864</v>
      </c>
      <c r="H19" s="74">
        <f t="shared" si="0"/>
        <v>2.9650170648464163</v>
      </c>
      <c r="I19" s="74">
        <f t="shared" si="0"/>
        <v>3.7397610921501707</v>
      </c>
      <c r="J19" s="74">
        <f t="shared" si="0"/>
        <v>4.599829351535837</v>
      </c>
      <c r="K19" s="92">
        <f t="shared" si="0"/>
        <v>5.563139931740614</v>
      </c>
      <c r="L19" s="30" t="s">
        <v>105</v>
      </c>
    </row>
    <row r="20" spans="1:12" ht="12.75">
      <c r="A20" s="4" t="s">
        <v>192</v>
      </c>
      <c r="B20" s="188" t="s">
        <v>84</v>
      </c>
      <c r="C20" s="185" t="s">
        <v>84</v>
      </c>
      <c r="D20" s="75">
        <f>D10/D10</f>
        <v>1</v>
      </c>
      <c r="E20" s="75">
        <f aca="true" t="shared" si="1" ref="E20:K20">E10/$D10</f>
        <v>0.625</v>
      </c>
      <c r="F20" s="75">
        <f t="shared" si="1"/>
        <v>1.0625</v>
      </c>
      <c r="G20" s="75">
        <f t="shared" si="1"/>
        <v>1.25</v>
      </c>
      <c r="H20" s="75">
        <f t="shared" si="1"/>
        <v>1.9375</v>
      </c>
      <c r="I20" s="75">
        <f t="shared" si="1"/>
        <v>2.6875</v>
      </c>
      <c r="J20" s="75">
        <f t="shared" si="1"/>
        <v>3.3125</v>
      </c>
      <c r="K20" s="93">
        <f t="shared" si="1"/>
        <v>4</v>
      </c>
      <c r="L20" t="s">
        <v>213</v>
      </c>
    </row>
    <row r="21" spans="1:12" ht="12.75">
      <c r="A21" s="4" t="s">
        <v>193</v>
      </c>
      <c r="B21" s="188" t="s">
        <v>84</v>
      </c>
      <c r="C21" s="185" t="s">
        <v>84</v>
      </c>
      <c r="D21" s="75">
        <f>D11/D11</f>
        <v>1</v>
      </c>
      <c r="E21" s="75">
        <f aca="true" t="shared" si="2" ref="E21:K21">E11/$D11</f>
        <v>1.0863309352517987</v>
      </c>
      <c r="F21" s="75">
        <f t="shared" si="2"/>
        <v>1.6402877697841727</v>
      </c>
      <c r="G21" s="75">
        <f t="shared" si="2"/>
        <v>1.7050359712230219</v>
      </c>
      <c r="H21" s="75">
        <f t="shared" si="2"/>
        <v>1.9712230215827342</v>
      </c>
      <c r="I21" s="75">
        <f t="shared" si="2"/>
        <v>2.4532374100719427</v>
      </c>
      <c r="J21" s="75">
        <f t="shared" si="2"/>
        <v>2.906474820143885</v>
      </c>
      <c r="K21" s="93">
        <f t="shared" si="2"/>
        <v>3.6474820143884896</v>
      </c>
      <c r="L21" s="30" t="s">
        <v>106</v>
      </c>
    </row>
    <row r="22" spans="1:12" ht="13.5" thickBot="1">
      <c r="A22" s="28" t="s">
        <v>194</v>
      </c>
      <c r="B22" s="190"/>
      <c r="C22" s="191"/>
      <c r="D22" s="191"/>
      <c r="E22" s="191"/>
      <c r="F22" s="191"/>
      <c r="G22" s="76">
        <f>G12/G12</f>
        <v>1</v>
      </c>
      <c r="H22" s="76">
        <f>H12/$G$12</f>
        <v>41.13333333333333</v>
      </c>
      <c r="I22" s="76">
        <f>I12/$G$12</f>
        <v>1066</v>
      </c>
      <c r="J22" s="76">
        <f>J12/$G$12</f>
        <v>6.733333333333333</v>
      </c>
      <c r="K22" s="94">
        <f>K12/$G$12</f>
        <v>455.53333333333336</v>
      </c>
      <c r="L22" s="30" t="s">
        <v>107</v>
      </c>
    </row>
    <row r="23" spans="1:11" ht="13.5" thickBot="1">
      <c r="A23" s="1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2" s="25" customFormat="1" ht="13.5" thickBot="1">
      <c r="A24" s="111"/>
      <c r="B24" s="114" t="s">
        <v>78</v>
      </c>
      <c r="C24" s="171"/>
      <c r="D24" s="172"/>
      <c r="E24" s="114" t="s">
        <v>192</v>
      </c>
      <c r="F24" s="171"/>
      <c r="G24" s="172"/>
      <c r="H24" s="114" t="s">
        <v>79</v>
      </c>
      <c r="I24" s="171"/>
      <c r="J24" s="114"/>
      <c r="K24" s="114" t="s">
        <v>80</v>
      </c>
      <c r="L24" s="115"/>
    </row>
    <row r="25" spans="1:12" s="25" customFormat="1" ht="12.75">
      <c r="A25" s="138">
        <v>7</v>
      </c>
      <c r="B25" s="77">
        <v>5</v>
      </c>
      <c r="C25" s="78">
        <v>1</v>
      </c>
      <c r="D25" s="138">
        <v>7</v>
      </c>
      <c r="E25" s="77">
        <v>5</v>
      </c>
      <c r="F25" s="78">
        <v>1</v>
      </c>
      <c r="G25" s="138">
        <v>7</v>
      </c>
      <c r="H25" s="77">
        <v>5</v>
      </c>
      <c r="I25" s="78">
        <v>1</v>
      </c>
      <c r="J25" s="96">
        <v>10</v>
      </c>
      <c r="K25" s="77">
        <v>5</v>
      </c>
      <c r="L25" s="27">
        <v>1</v>
      </c>
    </row>
    <row r="26" spans="1:12" ht="13.5" thickBot="1">
      <c r="A26" s="179">
        <f>RATE(7,,-$D$9,$K$9)</f>
        <v>0.2778335409525748</v>
      </c>
      <c r="B26" s="179">
        <f>RATE(4,,-$G$9,$K$9)</f>
        <v>0.25218506331487683</v>
      </c>
      <c r="C26" s="179">
        <f>RATE(1,,-$J$9,$K$9)</f>
        <v>0.20942311259506577</v>
      </c>
      <c r="D26" s="179">
        <f>RATE(7,,-$D$10,$K$10)</f>
        <v>0.21901365420447547</v>
      </c>
      <c r="E26" s="179">
        <f>RATE(4,,-$G$10,$K$10)</f>
        <v>0.3374806099528441</v>
      </c>
      <c r="F26" s="179">
        <f>RATE(1,,-$J$10,$K$10)</f>
        <v>0.20754716981132082</v>
      </c>
      <c r="G26" s="179">
        <f>RATE(7,,-$D$11,$K$11)</f>
        <v>0.20305293514136197</v>
      </c>
      <c r="H26" s="179">
        <f>RATE(4,,-$G$11,$K$11)</f>
        <v>0.20938590665007795</v>
      </c>
      <c r="I26" s="179">
        <f>RATE(1,,-$J$11,$K$11)</f>
        <v>0.2549504950495048</v>
      </c>
      <c r="J26" s="175" t="s">
        <v>84</v>
      </c>
      <c r="K26" s="180" t="e">
        <f>RATE(4,,-$G$12,$K$12)</f>
        <v>#NUM!</v>
      </c>
      <c r="L26" s="180">
        <f>RATE(1,,-$J$12,$K$12)</f>
        <v>66.65346534653466</v>
      </c>
    </row>
    <row r="29" ht="12.75">
      <c r="A29" s="11" t="s">
        <v>19</v>
      </c>
    </row>
    <row r="30" ht="13.5" thickBot="1"/>
    <row r="31" spans="1:6" ht="12.75">
      <c r="A31" s="13" t="s">
        <v>197</v>
      </c>
      <c r="B31" s="18" t="s">
        <v>196</v>
      </c>
      <c r="C31" s="18" t="s">
        <v>199</v>
      </c>
      <c r="D31" s="23" t="s">
        <v>200</v>
      </c>
      <c r="E31" s="29" t="s">
        <v>212</v>
      </c>
      <c r="F31" s="3"/>
    </row>
    <row r="32" spans="1:6" ht="13.5" thickBot="1">
      <c r="A32" s="14" t="s">
        <v>195</v>
      </c>
      <c r="B32" s="19" t="s">
        <v>198</v>
      </c>
      <c r="C32" s="19" t="s">
        <v>195</v>
      </c>
      <c r="D32" s="24" t="s">
        <v>201</v>
      </c>
      <c r="E32" s="29" t="s">
        <v>211</v>
      </c>
      <c r="F32" s="3"/>
    </row>
    <row r="33" spans="1:4" ht="12.75">
      <c r="A33" s="16" t="s">
        <v>204</v>
      </c>
      <c r="B33" s="16" t="s">
        <v>205</v>
      </c>
      <c r="C33" s="16" t="s">
        <v>206</v>
      </c>
      <c r="D33" s="17" t="s">
        <v>208</v>
      </c>
    </row>
    <row r="34" spans="1:4" ht="13.5" thickBot="1">
      <c r="A34" s="15" t="s">
        <v>203</v>
      </c>
      <c r="B34" s="20" t="s">
        <v>200</v>
      </c>
      <c r="C34" s="15" t="s">
        <v>207</v>
      </c>
      <c r="D34" s="12" t="s">
        <v>209</v>
      </c>
    </row>
    <row r="35" spans="1:4" ht="13.5" thickBot="1">
      <c r="A35" s="15" t="s">
        <v>202</v>
      </c>
      <c r="B35" s="22">
        <v>0</v>
      </c>
      <c r="C35" s="21">
        <f>K12</f>
        <v>6833</v>
      </c>
      <c r="D35" s="181">
        <f>B35/C35</f>
        <v>0</v>
      </c>
    </row>
    <row r="37" ht="12.75">
      <c r="N37" t="s">
        <v>13</v>
      </c>
    </row>
    <row r="38" spans="1:4" ht="12.75">
      <c r="A38" s="1" t="s">
        <v>214</v>
      </c>
      <c r="D38" s="1" t="s">
        <v>215</v>
      </c>
    </row>
    <row r="39" ht="12.75">
      <c r="D39" s="1"/>
    </row>
    <row r="40" spans="4:5" ht="12.75">
      <c r="D40" t="s">
        <v>185</v>
      </c>
      <c r="E40" t="s">
        <v>152</v>
      </c>
    </row>
    <row r="41" spans="4:5" ht="12.75">
      <c r="D41" t="s">
        <v>36</v>
      </c>
      <c r="E41" t="s">
        <v>153</v>
      </c>
    </row>
    <row r="42" ht="12.75">
      <c r="D42" t="s">
        <v>35</v>
      </c>
    </row>
    <row r="43" ht="13.5" thickBot="1"/>
    <row r="44" spans="1:5" ht="12.75">
      <c r="A44" s="54" t="s">
        <v>64</v>
      </c>
      <c r="B44" s="17"/>
      <c r="D44" s="54" t="s">
        <v>65</v>
      </c>
      <c r="E44" s="17"/>
    </row>
    <row r="45" spans="1:5" ht="13.5" thickBot="1">
      <c r="A45" s="55" t="s">
        <v>63</v>
      </c>
      <c r="B45" s="182" t="s">
        <v>154</v>
      </c>
      <c r="D45" s="55" t="s">
        <v>68</v>
      </c>
      <c r="E45" s="182" t="s">
        <v>66</v>
      </c>
    </row>
    <row r="48" ht="12.75">
      <c r="A48" s="1" t="s">
        <v>122</v>
      </c>
    </row>
    <row r="49" spans="3:4" ht="13.5" thickBot="1">
      <c r="C49" t="s">
        <v>211</v>
      </c>
      <c r="D49" s="30" t="s">
        <v>108</v>
      </c>
    </row>
    <row r="50" spans="1:10" ht="13.5" thickBot="1">
      <c r="A50" s="37" t="s">
        <v>38</v>
      </c>
      <c r="B50" s="140">
        <f>K10</f>
        <v>0.64</v>
      </c>
      <c r="C50" s="44"/>
      <c r="D50" s="45"/>
      <c r="E50" s="45"/>
      <c r="F50" s="36"/>
      <c r="G50" s="45"/>
      <c r="H50" s="45"/>
      <c r="I50" s="45"/>
      <c r="J50" s="36"/>
    </row>
    <row r="51" spans="1:10" ht="12.75">
      <c r="A51" s="16" t="s">
        <v>111</v>
      </c>
      <c r="B51" s="16"/>
      <c r="C51" s="34"/>
      <c r="D51" s="56" t="s">
        <v>115</v>
      </c>
      <c r="E51" s="40"/>
      <c r="F51" s="17"/>
      <c r="G51" s="40"/>
      <c r="H51" s="56" t="s">
        <v>116</v>
      </c>
      <c r="I51" s="40"/>
      <c r="J51" s="17"/>
    </row>
    <row r="52" spans="1:10" ht="13.5" thickBot="1">
      <c r="A52" s="15" t="s">
        <v>110</v>
      </c>
      <c r="B52" s="42">
        <f>MIN(D52:H52)</f>
        <v>0.20305293514136197</v>
      </c>
      <c r="C52" s="35"/>
      <c r="D52" s="41">
        <f>G26</f>
        <v>0.20305293514136197</v>
      </c>
      <c r="E52" s="43"/>
      <c r="F52" s="12"/>
      <c r="G52" s="43"/>
      <c r="H52" s="46">
        <v>0.21</v>
      </c>
      <c r="I52" s="43"/>
      <c r="J52" s="12"/>
    </row>
    <row r="53" spans="1:10" ht="12.75">
      <c r="A53" s="16" t="s">
        <v>111</v>
      </c>
      <c r="B53" s="17"/>
      <c r="C53" s="34"/>
      <c r="D53" s="40" t="s">
        <v>109</v>
      </c>
      <c r="E53" s="40"/>
      <c r="F53" s="17"/>
      <c r="G53" s="40"/>
      <c r="H53" s="40" t="s">
        <v>117</v>
      </c>
      <c r="I53" s="40"/>
      <c r="J53" s="17"/>
    </row>
    <row r="54" spans="1:10" ht="13.5" thickBot="1">
      <c r="A54" s="15" t="s">
        <v>112</v>
      </c>
      <c r="B54" s="49">
        <f>MIN(D54:H54)</f>
        <v>35</v>
      </c>
      <c r="C54" s="50"/>
      <c r="D54" s="51">
        <f>B52*2*100</f>
        <v>40.61058702827239</v>
      </c>
      <c r="E54" s="52"/>
      <c r="F54" s="53"/>
      <c r="G54" s="52"/>
      <c r="H54" s="51">
        <v>35</v>
      </c>
      <c r="I54" s="43"/>
      <c r="J54" s="12"/>
    </row>
    <row r="55" spans="1:10" ht="12.75">
      <c r="A55" s="38" t="s">
        <v>113</v>
      </c>
      <c r="B55" s="16"/>
      <c r="C55" s="3"/>
      <c r="D55" s="3"/>
      <c r="E55" s="3"/>
      <c r="F55" s="3"/>
      <c r="G55" s="3"/>
      <c r="H55" s="3"/>
      <c r="I55" s="3"/>
      <c r="J55" s="3"/>
    </row>
    <row r="56" spans="1:10" ht="13.5" thickBot="1">
      <c r="A56" s="15" t="s">
        <v>114</v>
      </c>
      <c r="B56" s="42">
        <v>0.15</v>
      </c>
      <c r="C56" s="3"/>
      <c r="D56" s="3"/>
      <c r="E56" s="3"/>
      <c r="F56" s="3"/>
      <c r="G56" s="3"/>
      <c r="H56" s="3"/>
      <c r="I56" s="3"/>
      <c r="J56" s="3"/>
    </row>
    <row r="57" spans="1:2" ht="12.75">
      <c r="A57" s="16" t="s">
        <v>111</v>
      </c>
      <c r="B57" s="17"/>
    </row>
    <row r="58" spans="1:2" ht="13.5" thickBot="1">
      <c r="A58" s="20" t="s">
        <v>118</v>
      </c>
      <c r="B58" s="48">
        <f>FV(B52,10,,-K10)</f>
        <v>4.064689204945499</v>
      </c>
    </row>
    <row r="59" spans="1:2" ht="12.75">
      <c r="A59" s="47" t="s">
        <v>111</v>
      </c>
      <c r="B59" s="17"/>
    </row>
    <row r="60" spans="1:2" ht="13.5" thickBot="1">
      <c r="A60" s="20" t="s">
        <v>119</v>
      </c>
      <c r="B60" s="48">
        <f>B58*B54</f>
        <v>142.26412217309246</v>
      </c>
    </row>
    <row r="61" spans="1:2" ht="12.75">
      <c r="A61" s="47" t="s">
        <v>125</v>
      </c>
      <c r="B61" s="17"/>
    </row>
    <row r="62" spans="1:3" ht="13.5" thickBot="1">
      <c r="A62" s="20" t="s">
        <v>37</v>
      </c>
      <c r="B62" s="48">
        <f>PV(B56,10,,-B60)</f>
        <v>35.165515231041084</v>
      </c>
      <c r="C62" s="177"/>
    </row>
    <row r="63" spans="1:2" ht="12.75">
      <c r="A63" s="47" t="s">
        <v>120</v>
      </c>
      <c r="B63" s="17"/>
    </row>
    <row r="64" spans="1:2" ht="13.5" thickBot="1">
      <c r="A64" s="20" t="s">
        <v>121</v>
      </c>
      <c r="B64" s="39">
        <v>0.5</v>
      </c>
    </row>
    <row r="65" spans="1:10" ht="12.75">
      <c r="A65" s="54" t="s">
        <v>126</v>
      </c>
      <c r="B65" s="17"/>
      <c r="C65" s="34"/>
      <c r="D65" s="56" t="s">
        <v>123</v>
      </c>
      <c r="E65" s="40"/>
      <c r="F65" s="17"/>
      <c r="G65" s="40"/>
      <c r="H65" s="56" t="s">
        <v>124</v>
      </c>
      <c r="I65" s="40"/>
      <c r="J65" s="17"/>
    </row>
    <row r="66" spans="1:10" ht="13.5" thickBot="1">
      <c r="A66" s="55" t="s">
        <v>62</v>
      </c>
      <c r="B66" s="146">
        <f>B62*(1-B64)</f>
        <v>17.582757615520542</v>
      </c>
      <c r="C66" s="50"/>
      <c r="D66" s="10">
        <v>18.4</v>
      </c>
      <c r="E66" s="52"/>
      <c r="F66" s="53"/>
      <c r="G66" s="52"/>
      <c r="H66" s="178" t="s">
        <v>151</v>
      </c>
      <c r="I66" s="43"/>
      <c r="J66" s="12"/>
    </row>
    <row r="68" ht="13.5" thickBot="1"/>
    <row r="69" spans="1:3" ht="12.75">
      <c r="A69" s="1" t="s">
        <v>69</v>
      </c>
      <c r="B69" s="65" t="s">
        <v>70</v>
      </c>
      <c r="C69" s="69" t="s">
        <v>72</v>
      </c>
    </row>
    <row r="70" spans="2:3" ht="13.5" thickBot="1">
      <c r="B70" s="66" t="s">
        <v>71</v>
      </c>
      <c r="C70" s="70" t="s">
        <v>71</v>
      </c>
    </row>
    <row r="71" spans="1:3" ht="12.75">
      <c r="A71" s="58" t="s">
        <v>73</v>
      </c>
      <c r="B71" s="67"/>
      <c r="C71" s="68"/>
    </row>
    <row r="72" spans="1:3" ht="12.75">
      <c r="A72" s="59" t="s">
        <v>74</v>
      </c>
      <c r="B72" s="61"/>
      <c r="C72" s="62"/>
    </row>
    <row r="73" spans="1:3" ht="13.5" thickBot="1">
      <c r="A73" s="60" t="s">
        <v>75</v>
      </c>
      <c r="B73" s="63"/>
      <c r="C73" s="64"/>
    </row>
  </sheetData>
  <hyperlinks>
    <hyperlink ref="L9" r:id="rId1" display="http://moneycentral.msn.com/investor/invsub/results/statemnt.asp?lstStatement=10YearSummary&amp;Symbol=CAKE&amp;stmtView=Ann"/>
    <hyperlink ref="D49" r:id="rId2" display="http://moneycentral.msn.com/investor/research/profile.asp?Symbol=CAKE"/>
    <hyperlink ref="L19" r:id="rId3" display="http://moneycentral.msn.com/investor/invsub/results/statemnt.asp?lstStatement=10YearSummary&amp;Symbol=CAKE&amp;stmtView=Ann"/>
    <hyperlink ref="L12" r:id="rId4" display="http://moneycentral.msn.com/investor/invsub/results/statemnt.asp?lstStatement=CashFlow&amp;Symbol=CAKE"/>
    <hyperlink ref="L11" r:id="rId5" display="http://moneycentral.msn.com/investor/invsub/results/compare.asp?Page=TenYearSummary&amp;Symbol=CAKE"/>
    <hyperlink ref="L13" r:id="rId6" display="http://moneycentral.msn.com/investor/invsub/results/statemnt.asp?lstStatement=CashFlow&amp;Symbol=CAKE"/>
    <hyperlink ref="L21" r:id="rId7" display="http://moneycentral.msn.com/investor/invsub/results/compare.asp?Page=TenYearSummary&amp;Symbol=CAKE"/>
    <hyperlink ref="L22" r:id="rId8" display="http://moneycentral.msn.com/investor/invsub/results/statemnt.asp?lstStatement=CashFlow&amp;Symbol=CAKE"/>
  </hyperlinks>
  <printOptions/>
  <pageMargins left="0.75" right="0.75" top="1" bottom="1" header="0.5" footer="0.5"/>
  <pageSetup orientation="portrait" paperSize="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astone</dc:creator>
  <cp:keywords/>
  <dc:description/>
  <cp:lastModifiedBy>Adrian</cp:lastModifiedBy>
  <cp:lastPrinted>2007-09-05T20:19:01Z</cp:lastPrinted>
  <dcterms:created xsi:type="dcterms:W3CDTF">2006-05-06T17:32:41Z</dcterms:created>
  <dcterms:modified xsi:type="dcterms:W3CDTF">2009-05-18T06:10:54Z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